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Александр" reservationPassword="C2BD"/>
  <workbookPr defaultThemeVersion="124226"/>
  <bookViews>
    <workbookView xWindow="240" yWindow="240" windowWidth="9555" windowHeight="8130"/>
  </bookViews>
  <sheets>
    <sheet name="2013 информация 20" sheetId="1" r:id="rId1"/>
  </sheets>
  <calcPr calcId="145621"/>
</workbook>
</file>

<file path=xl/calcChain.xml><?xml version="1.0" encoding="utf-8"?>
<calcChain xmlns="http://schemas.openxmlformats.org/spreadsheetml/2006/main">
  <c r="AA183" i="1"/>
  <c r="AA162"/>
  <c r="D32" l="1"/>
  <c r="AC162"/>
  <c r="D170"/>
  <c r="E177"/>
  <c r="E170" s="1"/>
  <c r="AC177"/>
  <c r="E183"/>
  <c r="Y215"/>
  <c r="Z215"/>
  <c r="AA216"/>
  <c r="AB216"/>
  <c r="V213"/>
  <c r="W213"/>
  <c r="U189" l="1"/>
  <c r="U188"/>
  <c r="U187"/>
  <c r="U186"/>
  <c r="U185"/>
  <c r="U184"/>
  <c r="U182"/>
  <c r="U181"/>
  <c r="U180"/>
  <c r="U179"/>
  <c r="U176"/>
  <c r="U175"/>
  <c r="U174"/>
  <c r="U173"/>
  <c r="U172"/>
  <c r="T189"/>
  <c r="T188"/>
  <c r="T187"/>
  <c r="T186"/>
  <c r="T185"/>
  <c r="T184"/>
  <c r="T182"/>
  <c r="T181"/>
  <c r="T180"/>
  <c r="T179"/>
  <c r="T176"/>
  <c r="T175"/>
  <c r="T174"/>
  <c r="T173"/>
  <c r="T172"/>
  <c r="O172"/>
  <c r="O173"/>
  <c r="O174"/>
  <c r="O175"/>
  <c r="O176"/>
  <c r="O179"/>
  <c r="O180"/>
  <c r="O181"/>
  <c r="O182"/>
  <c r="O184"/>
  <c r="O185"/>
  <c r="O186"/>
  <c r="O187"/>
  <c r="O188"/>
  <c r="O189"/>
  <c r="N175"/>
  <c r="N179"/>
  <c r="N177" s="1"/>
  <c r="N184"/>
  <c r="N185"/>
  <c r="N187"/>
  <c r="N188"/>
  <c r="M172"/>
  <c r="M173"/>
  <c r="M174"/>
  <c r="M175"/>
  <c r="M176"/>
  <c r="M179"/>
  <c r="M180"/>
  <c r="M181"/>
  <c r="M182"/>
  <c r="M184"/>
  <c r="M185"/>
  <c r="M186"/>
  <c r="M187"/>
  <c r="M188"/>
  <c r="M189"/>
  <c r="L172"/>
  <c r="L179"/>
  <c r="L184"/>
  <c r="L185"/>
  <c r="AC213"/>
  <c r="W172"/>
  <c r="X172"/>
  <c r="Y172"/>
  <c r="Z172"/>
  <c r="AC172"/>
  <c r="AC170" s="1"/>
  <c r="W173"/>
  <c r="X173"/>
  <c r="Y173"/>
  <c r="Z173"/>
  <c r="AB173"/>
  <c r="W174"/>
  <c r="X174"/>
  <c r="Y174"/>
  <c r="Z174"/>
  <c r="W175"/>
  <c r="X175"/>
  <c r="Y175"/>
  <c r="Z175"/>
  <c r="W176"/>
  <c r="X176"/>
  <c r="Y176"/>
  <c r="Z176"/>
  <c r="W179"/>
  <c r="X179"/>
  <c r="Y179"/>
  <c r="Z179"/>
  <c r="AA179"/>
  <c r="AA177" s="1"/>
  <c r="AA170" s="1"/>
  <c r="W180"/>
  <c r="X180"/>
  <c r="Y180"/>
  <c r="Z180"/>
  <c r="AB180"/>
  <c r="W181"/>
  <c r="X181"/>
  <c r="Y181"/>
  <c r="Z181"/>
  <c r="AB181"/>
  <c r="W182"/>
  <c r="X182"/>
  <c r="Y182"/>
  <c r="Z182"/>
  <c r="W184"/>
  <c r="X184"/>
  <c r="Y184"/>
  <c r="Z184"/>
  <c r="AB184"/>
  <c r="AC184"/>
  <c r="W185"/>
  <c r="X185"/>
  <c r="Y185"/>
  <c r="Z185"/>
  <c r="AB185"/>
  <c r="AC185"/>
  <c r="W186"/>
  <c r="X186"/>
  <c r="Y186"/>
  <c r="Z186"/>
  <c r="W187"/>
  <c r="X187"/>
  <c r="Y187"/>
  <c r="Z187"/>
  <c r="W188"/>
  <c r="X188"/>
  <c r="Y188"/>
  <c r="Z188"/>
  <c r="AC188"/>
  <c r="W189"/>
  <c r="X189"/>
  <c r="Y189"/>
  <c r="Z189"/>
  <c r="U183" l="1"/>
  <c r="AB183"/>
  <c r="T183"/>
  <c r="U177"/>
  <c r="U170" s="1"/>
  <c r="Y177"/>
  <c r="Y170" s="1"/>
  <c r="N170"/>
  <c r="X177"/>
  <c r="X170" s="1"/>
  <c r="W177"/>
  <c r="W170" s="1"/>
  <c r="M177"/>
  <c r="M170" s="1"/>
  <c r="T177"/>
  <c r="T170" s="1"/>
  <c r="Z177"/>
  <c r="Z170" s="1"/>
  <c r="L177"/>
  <c r="L170" s="1"/>
  <c r="O177"/>
  <c r="O170" s="1"/>
  <c r="AB177"/>
  <c r="AB170" s="1"/>
  <c r="Z183"/>
  <c r="M183"/>
  <c r="Y183"/>
  <c r="AC183"/>
  <c r="X183"/>
  <c r="N183"/>
  <c r="W183"/>
  <c r="O183"/>
  <c r="L183"/>
  <c r="K215"/>
  <c r="L215"/>
  <c r="M215"/>
  <c r="N215"/>
  <c r="Q215"/>
  <c r="K216"/>
  <c r="L216"/>
  <c r="M216"/>
  <c r="N216"/>
  <c r="R216"/>
  <c r="K213"/>
  <c r="U213"/>
  <c r="T213"/>
  <c r="O213"/>
  <c r="M213"/>
  <c r="L213"/>
  <c r="J215"/>
  <c r="J216"/>
  <c r="J213"/>
  <c r="E214" l="1"/>
  <c r="X214" s="1"/>
  <c r="M214" l="1"/>
  <c r="J214"/>
  <c r="P214"/>
  <c r="K214"/>
  <c r="L214"/>
  <c r="E217"/>
  <c r="AA217" l="1"/>
  <c r="Z217"/>
  <c r="AB217"/>
  <c r="Y217"/>
  <c r="K217"/>
  <c r="L217"/>
  <c r="J217"/>
  <c r="M217"/>
  <c r="S217"/>
  <c r="N217"/>
  <c r="P172"/>
  <c r="Q172"/>
  <c r="R172"/>
  <c r="S172"/>
  <c r="P173"/>
  <c r="Q173"/>
  <c r="R173"/>
  <c r="S173"/>
  <c r="P174"/>
  <c r="Q174"/>
  <c r="R174"/>
  <c r="S174"/>
  <c r="P175"/>
  <c r="Q175"/>
  <c r="R175"/>
  <c r="S175"/>
  <c r="P176"/>
  <c r="Q176"/>
  <c r="R176"/>
  <c r="S176"/>
  <c r="P179"/>
  <c r="Q179"/>
  <c r="R179"/>
  <c r="S179"/>
  <c r="P180"/>
  <c r="Q180"/>
  <c r="R180"/>
  <c r="S180"/>
  <c r="P181"/>
  <c r="Q181"/>
  <c r="R181"/>
  <c r="S181"/>
  <c r="P182"/>
  <c r="Q182"/>
  <c r="R182"/>
  <c r="S182"/>
  <c r="P184"/>
  <c r="Q184"/>
  <c r="R184"/>
  <c r="S184"/>
  <c r="P185"/>
  <c r="Q185"/>
  <c r="R185"/>
  <c r="S185"/>
  <c r="P186"/>
  <c r="Q186"/>
  <c r="R186"/>
  <c r="S186"/>
  <c r="P187"/>
  <c r="Q187"/>
  <c r="R187"/>
  <c r="S187"/>
  <c r="P188"/>
  <c r="Q188"/>
  <c r="R188"/>
  <c r="S188"/>
  <c r="P189"/>
  <c r="Q189"/>
  <c r="R189"/>
  <c r="S189"/>
  <c r="K180"/>
  <c r="K181"/>
  <c r="K182"/>
  <c r="K179"/>
  <c r="K173"/>
  <c r="K174"/>
  <c r="K175"/>
  <c r="K176"/>
  <c r="K172"/>
  <c r="K184"/>
  <c r="K185"/>
  <c r="K186"/>
  <c r="K187"/>
  <c r="K188"/>
  <c r="K189"/>
  <c r="S177" l="1"/>
  <c r="S170" s="1"/>
  <c r="Q177"/>
  <c r="Q170" s="1"/>
  <c r="P177"/>
  <c r="P170" s="1"/>
  <c r="K177"/>
  <c r="K170" s="1"/>
  <c r="R177"/>
  <c r="R170" s="1"/>
  <c r="R183"/>
  <c r="K183"/>
  <c r="Q183"/>
  <c r="P183"/>
  <c r="S183"/>
  <c r="C162"/>
  <c r="C32" s="1"/>
  <c r="C177"/>
  <c r="C170" s="1"/>
  <c r="D183"/>
  <c r="C183"/>
  <c r="E196"/>
  <c r="E195"/>
  <c r="E194"/>
  <c r="E193"/>
  <c r="AB193" s="1"/>
  <c r="E192"/>
  <c r="E191"/>
  <c r="E190"/>
  <c r="E165"/>
  <c r="E166"/>
  <c r="E167"/>
  <c r="E168"/>
  <c r="E169"/>
  <c r="E164"/>
  <c r="E58"/>
  <c r="Z58" s="1"/>
  <c r="E63"/>
  <c r="Z63" s="1"/>
  <c r="E76"/>
  <c r="Z76" s="1"/>
  <c r="E92"/>
  <c r="Z92" s="1"/>
  <c r="E96"/>
  <c r="Z96" s="1"/>
  <c r="E101"/>
  <c r="Z101" s="1"/>
  <c r="E106"/>
  <c r="Z106" s="1"/>
  <c r="E116"/>
  <c r="Z116" s="1"/>
  <c r="E119"/>
  <c r="E126"/>
  <c r="Z126" s="1"/>
  <c r="E138"/>
  <c r="Z138" s="1"/>
  <c r="E144"/>
  <c r="Z144" s="1"/>
  <c r="E149"/>
  <c r="Z149" s="1"/>
  <c r="E154"/>
  <c r="Z154" s="1"/>
  <c r="E34"/>
  <c r="J205"/>
  <c r="J191"/>
  <c r="V191" s="1"/>
  <c r="J194"/>
  <c r="V194" s="1"/>
  <c r="J189"/>
  <c r="V189" s="1"/>
  <c r="J188"/>
  <c r="V188" s="1"/>
  <c r="J187"/>
  <c r="V187" s="1"/>
  <c r="J186"/>
  <c r="V186" s="1"/>
  <c r="J185"/>
  <c r="V185" s="1"/>
  <c r="J184"/>
  <c r="J182"/>
  <c r="V182" s="1"/>
  <c r="J181"/>
  <c r="V181" s="1"/>
  <c r="J180"/>
  <c r="V180" s="1"/>
  <c r="J179"/>
  <c r="J176"/>
  <c r="V176" s="1"/>
  <c r="J175"/>
  <c r="V175" s="1"/>
  <c r="J174"/>
  <c r="V174" s="1"/>
  <c r="J173"/>
  <c r="V173" s="1"/>
  <c r="J172"/>
  <c r="AB34" l="1"/>
  <c r="Z34"/>
  <c r="Z32" s="1"/>
  <c r="AB119"/>
  <c r="Z119"/>
  <c r="X144"/>
  <c r="W144"/>
  <c r="U144"/>
  <c r="W138"/>
  <c r="U138"/>
  <c r="X138"/>
  <c r="Y106"/>
  <c r="X106"/>
  <c r="W106"/>
  <c r="W149"/>
  <c r="U149"/>
  <c r="Y149"/>
  <c r="X149"/>
  <c r="W119"/>
  <c r="U119"/>
  <c r="T119"/>
  <c r="X119"/>
  <c r="U154"/>
  <c r="W154"/>
  <c r="Y126"/>
  <c r="W126"/>
  <c r="U126"/>
  <c r="X116"/>
  <c r="W116"/>
  <c r="Y116"/>
  <c r="U116"/>
  <c r="T116"/>
  <c r="E162"/>
  <c r="E32"/>
  <c r="V172"/>
  <c r="V179"/>
  <c r="V177" s="1"/>
  <c r="J177"/>
  <c r="J170" s="1"/>
  <c r="V184"/>
  <c r="V183" s="1"/>
  <c r="J183"/>
  <c r="P196"/>
  <c r="T196"/>
  <c r="Y196"/>
  <c r="M196"/>
  <c r="Q196"/>
  <c r="U196"/>
  <c r="Z196"/>
  <c r="R196"/>
  <c r="W196"/>
  <c r="O196"/>
  <c r="S196"/>
  <c r="X196"/>
  <c r="T144"/>
  <c r="T164"/>
  <c r="U164"/>
  <c r="U166"/>
  <c r="T166"/>
  <c r="T192"/>
  <c r="U192"/>
  <c r="U34"/>
  <c r="T34"/>
  <c r="T138"/>
  <c r="U106"/>
  <c r="T106"/>
  <c r="U76"/>
  <c r="T76"/>
  <c r="T169"/>
  <c r="U169"/>
  <c r="T165"/>
  <c r="U165"/>
  <c r="T193"/>
  <c r="U193"/>
  <c r="T154"/>
  <c r="T126"/>
  <c r="T101"/>
  <c r="U101"/>
  <c r="T63"/>
  <c r="U63"/>
  <c r="T168"/>
  <c r="U168"/>
  <c r="U190"/>
  <c r="T190"/>
  <c r="U194"/>
  <c r="T194"/>
  <c r="T149"/>
  <c r="T96"/>
  <c r="U96"/>
  <c r="T58"/>
  <c r="U58"/>
  <c r="U167"/>
  <c r="T167"/>
  <c r="U191"/>
  <c r="T191"/>
  <c r="U195"/>
  <c r="T195"/>
  <c r="U92"/>
  <c r="T92"/>
  <c r="O126"/>
  <c r="M126"/>
  <c r="X126"/>
  <c r="W63"/>
  <c r="X63"/>
  <c r="Y63"/>
  <c r="O63"/>
  <c r="M63"/>
  <c r="AB63"/>
  <c r="N190"/>
  <c r="L190"/>
  <c r="X190"/>
  <c r="AB190"/>
  <c r="O190"/>
  <c r="M190"/>
  <c r="Z190"/>
  <c r="Y190"/>
  <c r="AC190"/>
  <c r="W190"/>
  <c r="O149"/>
  <c r="M149"/>
  <c r="N149"/>
  <c r="O119"/>
  <c r="M119"/>
  <c r="Y119"/>
  <c r="O96"/>
  <c r="M96"/>
  <c r="X96"/>
  <c r="Y96"/>
  <c r="W96"/>
  <c r="O58"/>
  <c r="M58"/>
  <c r="Y58"/>
  <c r="AA58"/>
  <c r="W58"/>
  <c r="AB58"/>
  <c r="X58"/>
  <c r="X167"/>
  <c r="AB167"/>
  <c r="Z167"/>
  <c r="O167"/>
  <c r="M167"/>
  <c r="W167"/>
  <c r="Y167"/>
  <c r="N191"/>
  <c r="L191"/>
  <c r="Y191"/>
  <c r="AC191"/>
  <c r="W191"/>
  <c r="O191"/>
  <c r="M191"/>
  <c r="Z191"/>
  <c r="AB191"/>
  <c r="X191"/>
  <c r="L195"/>
  <c r="Y195"/>
  <c r="AC195"/>
  <c r="O195"/>
  <c r="M195"/>
  <c r="W195"/>
  <c r="X195"/>
  <c r="Z195"/>
  <c r="Y144"/>
  <c r="N144"/>
  <c r="O144"/>
  <c r="M144"/>
  <c r="N166"/>
  <c r="W166"/>
  <c r="O166"/>
  <c r="M166"/>
  <c r="X166"/>
  <c r="Y166"/>
  <c r="Z166"/>
  <c r="O116"/>
  <c r="M116"/>
  <c r="N116"/>
  <c r="L116"/>
  <c r="J92"/>
  <c r="V92" s="1"/>
  <c r="Y92"/>
  <c r="X92"/>
  <c r="O92"/>
  <c r="M92"/>
  <c r="W92"/>
  <c r="O164"/>
  <c r="M164"/>
  <c r="Y164"/>
  <c r="W164"/>
  <c r="AB164"/>
  <c r="X164"/>
  <c r="Z164"/>
  <c r="O192"/>
  <c r="M192"/>
  <c r="Z192"/>
  <c r="L192"/>
  <c r="X192"/>
  <c r="W192"/>
  <c r="Y192"/>
  <c r="L34"/>
  <c r="AC34"/>
  <c r="AC32" s="1"/>
  <c r="Y34"/>
  <c r="O34"/>
  <c r="M34"/>
  <c r="W34"/>
  <c r="X34"/>
  <c r="Y138"/>
  <c r="O138"/>
  <c r="M138"/>
  <c r="L106"/>
  <c r="O106"/>
  <c r="M106"/>
  <c r="X76"/>
  <c r="W76"/>
  <c r="Y76"/>
  <c r="O76"/>
  <c r="M76"/>
  <c r="J169"/>
  <c r="V169" s="1"/>
  <c r="Z169"/>
  <c r="W169"/>
  <c r="X169"/>
  <c r="O169"/>
  <c r="M169"/>
  <c r="Y169"/>
  <c r="J165"/>
  <c r="V165" s="1"/>
  <c r="Z165"/>
  <c r="X165"/>
  <c r="Y165"/>
  <c r="O165"/>
  <c r="M165"/>
  <c r="W165"/>
  <c r="AB165"/>
  <c r="O193"/>
  <c r="M193"/>
  <c r="W193"/>
  <c r="Y193"/>
  <c r="X193"/>
  <c r="Z193"/>
  <c r="Y154"/>
  <c r="N154"/>
  <c r="O154"/>
  <c r="M154"/>
  <c r="X154"/>
  <c r="W101"/>
  <c r="O101"/>
  <c r="M101"/>
  <c r="X101"/>
  <c r="Y101"/>
  <c r="O168"/>
  <c r="M168"/>
  <c r="Y168"/>
  <c r="N168"/>
  <c r="Z168"/>
  <c r="W168"/>
  <c r="X168"/>
  <c r="X194"/>
  <c r="AB194"/>
  <c r="O194"/>
  <c r="M194"/>
  <c r="Z194"/>
  <c r="AC194"/>
  <c r="W194"/>
  <c r="Y194"/>
  <c r="AA194"/>
  <c r="Q138"/>
  <c r="R138"/>
  <c r="S138"/>
  <c r="P138"/>
  <c r="Q76"/>
  <c r="R76"/>
  <c r="S76"/>
  <c r="P76"/>
  <c r="K165"/>
  <c r="P165"/>
  <c r="Q165"/>
  <c r="R165"/>
  <c r="S165"/>
  <c r="P193"/>
  <c r="R193"/>
  <c r="Q193"/>
  <c r="S193"/>
  <c r="P126"/>
  <c r="Q126"/>
  <c r="R126"/>
  <c r="S126"/>
  <c r="P63"/>
  <c r="Q63"/>
  <c r="R63"/>
  <c r="S63"/>
  <c r="Q190"/>
  <c r="S190"/>
  <c r="P190"/>
  <c r="R190"/>
  <c r="S149"/>
  <c r="P149"/>
  <c r="Q149"/>
  <c r="R149"/>
  <c r="S96"/>
  <c r="P96"/>
  <c r="Q96"/>
  <c r="R96"/>
  <c r="S58"/>
  <c r="P58"/>
  <c r="Q58"/>
  <c r="R58"/>
  <c r="K191"/>
  <c r="R191"/>
  <c r="P191"/>
  <c r="S191"/>
  <c r="Q191"/>
  <c r="R144"/>
  <c r="S144"/>
  <c r="P144"/>
  <c r="Q144"/>
  <c r="R116"/>
  <c r="S116"/>
  <c r="P116"/>
  <c r="Q116"/>
  <c r="K92"/>
  <c r="R92"/>
  <c r="S92"/>
  <c r="P92"/>
  <c r="Q92"/>
  <c r="S164"/>
  <c r="P164"/>
  <c r="Q164"/>
  <c r="R164"/>
  <c r="Q166"/>
  <c r="R166"/>
  <c r="S166"/>
  <c r="P166"/>
  <c r="S192"/>
  <c r="Q192"/>
  <c r="P192"/>
  <c r="R192"/>
  <c r="R34"/>
  <c r="S34"/>
  <c r="K34"/>
  <c r="Q34"/>
  <c r="P34"/>
  <c r="Q106"/>
  <c r="R106"/>
  <c r="S106"/>
  <c r="P106"/>
  <c r="K169"/>
  <c r="P169"/>
  <c r="Q169"/>
  <c r="R169"/>
  <c r="S169"/>
  <c r="P154"/>
  <c r="Q154"/>
  <c r="R154"/>
  <c r="S154"/>
  <c r="P101"/>
  <c r="Q101"/>
  <c r="R101"/>
  <c r="S101"/>
  <c r="S168"/>
  <c r="P168"/>
  <c r="Q168"/>
  <c r="R168"/>
  <c r="K194"/>
  <c r="Q194"/>
  <c r="S194"/>
  <c r="R194"/>
  <c r="P194"/>
  <c r="S119"/>
  <c r="P119"/>
  <c r="Q119"/>
  <c r="R119"/>
  <c r="R167"/>
  <c r="S167"/>
  <c r="P167"/>
  <c r="Q167"/>
  <c r="R195"/>
  <c r="P195"/>
  <c r="S195"/>
  <c r="Q195"/>
  <c r="J63"/>
  <c r="V63" s="1"/>
  <c r="K63"/>
  <c r="J119"/>
  <c r="V119" s="1"/>
  <c r="K119"/>
  <c r="J96"/>
  <c r="V96" s="1"/>
  <c r="K96"/>
  <c r="J58"/>
  <c r="V58" s="1"/>
  <c r="K58"/>
  <c r="J167"/>
  <c r="V167" s="1"/>
  <c r="K167"/>
  <c r="J195"/>
  <c r="V195" s="1"/>
  <c r="K195"/>
  <c r="J144"/>
  <c r="V144" s="1"/>
  <c r="K144"/>
  <c r="J116"/>
  <c r="V116" s="1"/>
  <c r="K116"/>
  <c r="K164"/>
  <c r="J164"/>
  <c r="J166"/>
  <c r="V166" s="1"/>
  <c r="K166"/>
  <c r="J192"/>
  <c r="V192" s="1"/>
  <c r="K192"/>
  <c r="J196"/>
  <c r="V196" s="1"/>
  <c r="K196"/>
  <c r="J34"/>
  <c r="J138"/>
  <c r="V138" s="1"/>
  <c r="K138"/>
  <c r="J106"/>
  <c r="V106" s="1"/>
  <c r="K106"/>
  <c r="J76"/>
  <c r="V76" s="1"/>
  <c r="K76"/>
  <c r="J193"/>
  <c r="V193" s="1"/>
  <c r="K193"/>
  <c r="J126"/>
  <c r="V126" s="1"/>
  <c r="K126"/>
  <c r="J190"/>
  <c r="V190" s="1"/>
  <c r="K190"/>
  <c r="J154"/>
  <c r="V154" s="1"/>
  <c r="K154"/>
  <c r="J149"/>
  <c r="V149" s="1"/>
  <c r="K149"/>
  <c r="J101"/>
  <c r="V101" s="1"/>
  <c r="K101"/>
  <c r="J168"/>
  <c r="V168" s="1"/>
  <c r="K168"/>
  <c r="D30"/>
  <c r="D203" s="1"/>
  <c r="D208" s="1"/>
  <c r="C30"/>
  <c r="C203" s="1"/>
  <c r="C208" s="1"/>
  <c r="AB162" l="1"/>
  <c r="Z162"/>
  <c r="AB32"/>
  <c r="AA32"/>
  <c r="AC30"/>
  <c r="AC203" s="1"/>
  <c r="E208"/>
  <c r="J208" s="1"/>
  <c r="V170"/>
  <c r="N162"/>
  <c r="K32"/>
  <c r="S32"/>
  <c r="O32"/>
  <c r="T32"/>
  <c r="P32"/>
  <c r="R32"/>
  <c r="Y32"/>
  <c r="U32"/>
  <c r="Q32"/>
  <c r="W32"/>
  <c r="N32"/>
  <c r="V34"/>
  <c r="V32" s="1"/>
  <c r="J32"/>
  <c r="X32"/>
  <c r="M32"/>
  <c r="L32"/>
  <c r="L30" s="1"/>
  <c r="L203" s="1"/>
  <c r="S162"/>
  <c r="R162"/>
  <c r="Q162"/>
  <c r="L162"/>
  <c r="T162"/>
  <c r="V164"/>
  <c r="V162" s="1"/>
  <c r="J162"/>
  <c r="P162"/>
  <c r="X162"/>
  <c r="Y162"/>
  <c r="K162"/>
  <c r="M162"/>
  <c r="W162"/>
  <c r="O162"/>
  <c r="U162"/>
  <c r="E30"/>
  <c r="E203" s="1"/>
  <c r="Z30" l="1"/>
  <c r="Z203" s="1"/>
  <c r="Y30"/>
  <c r="Y203" s="1"/>
  <c r="K30"/>
  <c r="K203" s="1"/>
  <c r="P30"/>
  <c r="P203" s="1"/>
  <c r="AB30"/>
  <c r="AB203" s="1"/>
  <c r="AA30"/>
  <c r="AA203" s="1"/>
  <c r="N30"/>
  <c r="N203" s="1"/>
  <c r="W30"/>
  <c r="W203" s="1"/>
  <c r="X30"/>
  <c r="X203" s="1"/>
  <c r="J30"/>
  <c r="J203" s="1"/>
  <c r="V30"/>
  <c r="V203" s="1"/>
  <c r="M30"/>
  <c r="M203" s="1"/>
  <c r="S30"/>
  <c r="S203" s="1"/>
  <c r="T30"/>
  <c r="T203" s="1"/>
  <c r="O30"/>
  <c r="O203" s="1"/>
  <c r="Q30"/>
  <c r="Q203" s="1"/>
  <c r="R30"/>
  <c r="R203" s="1"/>
  <c r="U30"/>
  <c r="U203" s="1"/>
</calcChain>
</file>

<file path=xl/sharedStrings.xml><?xml version="1.0" encoding="utf-8"?>
<sst xmlns="http://schemas.openxmlformats.org/spreadsheetml/2006/main" count="901" uniqueCount="603">
  <si>
    <t>ООО "Путилково Сервис" по управлению, содержанию и ремонту</t>
  </si>
  <si>
    <t>в рублях</t>
  </si>
  <si>
    <t>№№ п/п</t>
  </si>
  <si>
    <t>Наименование статьи</t>
  </si>
  <si>
    <t>Выполненные подрядными организациями</t>
  </si>
  <si>
    <t>Работы и услуги непосредственно выполненные  УК</t>
  </si>
  <si>
    <t>Итого расходов</t>
  </si>
  <si>
    <t>1.</t>
  </si>
  <si>
    <t>Содержание и ремонт общего имущества, всего</t>
  </si>
  <si>
    <t>в том числе:</t>
  </si>
  <si>
    <t>1.1</t>
  </si>
  <si>
    <t>Содержание общего имущества, всего</t>
  </si>
  <si>
    <t>1.1.1</t>
  </si>
  <si>
    <t>уборка помещений общего имущества и территории</t>
  </si>
  <si>
    <t>1.1.2</t>
  </si>
  <si>
    <t>обслуживание насосной станции холодной воды 3 подъема</t>
  </si>
  <si>
    <t>1.1.3</t>
  </si>
  <si>
    <t>обслуживание системы  водоснабжения</t>
  </si>
  <si>
    <t>1.1.4</t>
  </si>
  <si>
    <t>обслуживание системы отопления</t>
  </si>
  <si>
    <t>1.1.5</t>
  </si>
  <si>
    <t>обслуживание и ремонт систем естественной вентиляции</t>
  </si>
  <si>
    <t>1.1.6</t>
  </si>
  <si>
    <t>обслуживание системы ливнестока</t>
  </si>
  <si>
    <t>1.1.7</t>
  </si>
  <si>
    <t>обслуживание системы канализации</t>
  </si>
  <si>
    <t>1.1.8</t>
  </si>
  <si>
    <t>обслуживание системы электроснабжения</t>
  </si>
  <si>
    <t>1.1.9</t>
  </si>
  <si>
    <t>Сбор сортировка, подготовка, перевозка и утилизация  ТБО</t>
  </si>
  <si>
    <t>1.1.10</t>
  </si>
  <si>
    <t>Сезонная поготовка системы водоснабжения</t>
  </si>
  <si>
    <t>1.1.11</t>
  </si>
  <si>
    <t>Сезонная подготовка системы отопления</t>
  </si>
  <si>
    <t>1.1.12</t>
  </si>
  <si>
    <t xml:space="preserve">Сезонная подготовка системы канализации </t>
  </si>
  <si>
    <t>1.1.13</t>
  </si>
  <si>
    <t>Сезонная подготовка системы ливнестока и кровли</t>
  </si>
  <si>
    <t>1.1.14</t>
  </si>
  <si>
    <t>Сезонная подготовка входных групп</t>
  </si>
  <si>
    <t>1.1.15</t>
  </si>
  <si>
    <t>Уход за зелеными насаждениями</t>
  </si>
  <si>
    <t>1.1.16</t>
  </si>
  <si>
    <t>Приобретение инструментов, материалов, реагентов и приспособлений для содержания общего имущества, всего</t>
  </si>
  <si>
    <t>1.1.16.1</t>
  </si>
  <si>
    <t>инструменты</t>
  </si>
  <si>
    <t>1.1.16.2</t>
  </si>
  <si>
    <t>приспособления</t>
  </si>
  <si>
    <t>1.1.16.3</t>
  </si>
  <si>
    <t>антигололедные материалы</t>
  </si>
  <si>
    <t>1.1.16.4</t>
  </si>
  <si>
    <t>реагенты для промывки систем</t>
  </si>
  <si>
    <t>1.1.16.5</t>
  </si>
  <si>
    <t>реагенты для химводоподготовки</t>
  </si>
  <si>
    <t>1.1.16.6</t>
  </si>
  <si>
    <t>Специальные обувь, одежда и средства защиты</t>
  </si>
  <si>
    <t>1.2</t>
  </si>
  <si>
    <t>Ремонт общего имущества, всего</t>
  </si>
  <si>
    <t>1.2.1</t>
  </si>
  <si>
    <t>ремонт светильников</t>
  </si>
  <si>
    <t>1.2.2</t>
  </si>
  <si>
    <t>промывка теплообменников отопления и ГВС с полной разборкой и сборкой</t>
  </si>
  <si>
    <t>1.2.3</t>
  </si>
  <si>
    <t>ремонт дверей тамбуров и площадок лестничных клеток</t>
  </si>
  <si>
    <t>1.2.4</t>
  </si>
  <si>
    <t>ремонт зеленых насаждений</t>
  </si>
  <si>
    <t>1.2.5</t>
  </si>
  <si>
    <t>косметический ремонт межквартирных холлов секции 1А и 1Б</t>
  </si>
  <si>
    <t>1.2.6</t>
  </si>
  <si>
    <t>Приобретение инструментов, материалов, реагентов и приспособлений</t>
  </si>
  <si>
    <t>1.2.6.1</t>
  </si>
  <si>
    <t>инструменты и приспособления</t>
  </si>
  <si>
    <t>1.2.6.2</t>
  </si>
  <si>
    <t>запорная арматура и фасонные части трубопроводов, замки, ручки, скобы, пружины, доводчики и др.</t>
  </si>
  <si>
    <t>1.2.6.3</t>
  </si>
  <si>
    <t>теплоизоляция</t>
  </si>
  <si>
    <t>1.2.6.4</t>
  </si>
  <si>
    <t>оборудование</t>
  </si>
  <si>
    <t>1.3</t>
  </si>
  <si>
    <t>Управление, всего</t>
  </si>
  <si>
    <t>1.3.1</t>
  </si>
  <si>
    <t>банковское обслуживание</t>
  </si>
  <si>
    <t>1.3.2</t>
  </si>
  <si>
    <t>информационное и программное обеспечение</t>
  </si>
  <si>
    <t>1.3.3</t>
  </si>
  <si>
    <t>1.3.4</t>
  </si>
  <si>
    <t>ведение паспортного учета</t>
  </si>
  <si>
    <t>1.3.5</t>
  </si>
  <si>
    <t>услуги связи и интернет</t>
  </si>
  <si>
    <t>1.3.6</t>
  </si>
  <si>
    <t>обучение и аттестация персонала</t>
  </si>
  <si>
    <t>1.4</t>
  </si>
  <si>
    <t>Заработная плата с начислениями на ФОТ</t>
  </si>
  <si>
    <t>2</t>
  </si>
  <si>
    <t>Обеспечение охраны общего имущества и контроля доступа</t>
  </si>
  <si>
    <t>3</t>
  </si>
  <si>
    <t>Обслуживание автоматической пожарной сигнализации, противодымной защиты и системы пожаротушения</t>
  </si>
  <si>
    <t>4</t>
  </si>
  <si>
    <t>Обслуживание индивидуального теплового пункта</t>
  </si>
  <si>
    <t>5</t>
  </si>
  <si>
    <t>Аварийно-диспетчерское обслуживание</t>
  </si>
  <si>
    <t>6</t>
  </si>
  <si>
    <t>Обслуживание и ремонт системы видеонаблюдения и контроля доступа</t>
  </si>
  <si>
    <t>7</t>
  </si>
  <si>
    <t>Техническое обслуживание и освидетельствование лифтов</t>
  </si>
  <si>
    <t>ИТОГО:</t>
  </si>
  <si>
    <t>8</t>
  </si>
  <si>
    <t>Обслуживание системы коллективного приема телевизионного сигнала</t>
  </si>
  <si>
    <t>Количество квартир</t>
  </si>
  <si>
    <t>ВСЕГО:</t>
  </si>
  <si>
    <t>Приведенные затраты</t>
  </si>
  <si>
    <t>электрические сети</t>
  </si>
  <si>
    <t>сети отопления</t>
  </si>
  <si>
    <t>сети ХВС</t>
  </si>
  <si>
    <t>сети ГВС</t>
  </si>
  <si>
    <t>сети канализования</t>
  </si>
  <si>
    <t>сети видеонаблюдения и контроля доступа</t>
  </si>
  <si>
    <t>сети АСПДЗ и АПС</t>
  </si>
  <si>
    <t>на 1 прибор учета ресурса</t>
  </si>
  <si>
    <t>общедомой электрической энергии</t>
  </si>
  <si>
    <t>индивидуального потребления электрической энергии</t>
  </si>
  <si>
    <t>тепловой энергии</t>
  </si>
  <si>
    <t>общедомового потребления ХВС электрической энергии</t>
  </si>
  <si>
    <t>индивидуального потребления ХВС</t>
  </si>
  <si>
    <t>общедомового потребления ГВС электрической энергии</t>
  </si>
  <si>
    <t>индивидуального потребления ГВС</t>
  </si>
  <si>
    <r>
      <t>Общая площадь дома,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</si>
  <si>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жилых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</si>
  <si>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подсобных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</si>
  <si>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технических помещений, 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</si>
  <si>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Площадь придомовой территории,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</si>
  <si>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Длина внутренних сетей отопления, пог.м</t>
  </si>
  <si>
    <t>Длина внутренних сетей трубопроводов холодного водоснабжения, пог.м</t>
  </si>
  <si>
    <t>Длина внутренних сетей трубопроводов горячего водоснабжения, пог.м</t>
  </si>
  <si>
    <t>Длина внутренних сетей канализования, пог.м</t>
  </si>
  <si>
    <t>Длина сетей видеонаблюдения и контроля доступа, пог.м</t>
  </si>
  <si>
    <t>Длина коммуникационных сетей АСПДЗ и АПС, пог.м</t>
  </si>
  <si>
    <t>Количество общедомовых приборов учета электрической энергии, шт.</t>
  </si>
  <si>
    <t>Количество индивидуальных приборов учета электрической энергии, шт.</t>
  </si>
  <si>
    <t>Количество общедомовых приборов учета тепловой энергии, шт.</t>
  </si>
  <si>
    <t>Количество общедомовых приборов учета ХВС, шт.</t>
  </si>
  <si>
    <t>Количество индивидуальных приборов учета ХВС, шт.</t>
  </si>
  <si>
    <t>Количество общедомовых приборов учета ГВС, шт.</t>
  </si>
  <si>
    <t>Количество индивидуальных приборов учета ГВС, шт.</t>
  </si>
  <si>
    <t>придомовой территории/ мес.</t>
  </si>
  <si>
    <t>почтовые и канцелярские расходы</t>
  </si>
  <si>
    <t>Стоимость одного ввода</t>
  </si>
  <si>
    <t>Итоговая сумма всех вводов в квартиры</t>
  </si>
  <si>
    <t>многоквартирного дома 20 по ул. Садовая. д. Путилково, Красногорского р-на, Московской обл. в 2013 году</t>
  </si>
  <si>
    <r>
      <t>на 1 м</t>
    </r>
    <r>
      <rPr>
        <vertAlign val="superscript"/>
        <sz val="7"/>
        <color theme="1"/>
        <rFont val="Times New Roman"/>
        <family val="1"/>
        <charset val="204"/>
      </rPr>
      <t>2</t>
    </r>
    <r>
      <rPr>
        <sz val="7"/>
        <color theme="1"/>
        <rFont val="Times New Roman"/>
        <family val="1"/>
        <charset val="204"/>
      </rPr>
      <t xml:space="preserve"> площади/ мес.</t>
    </r>
  </si>
  <si>
    <t>на 1 пог. м внутренних коммуникаций/ мес.</t>
  </si>
  <si>
    <r>
      <rPr>
        <vertAlign val="superscript"/>
        <sz val="7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>общей площади/ мес.</t>
    </r>
  </si>
  <si>
    <t>площади жилых помещений/ мес.</t>
  </si>
  <si>
    <t>подсобных помещений/ мес.</t>
  </si>
  <si>
    <t>технических помещений/ мес.</t>
  </si>
  <si>
    <r>
      <t>Площадь кровли,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</si>
  <si>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Длина внутренних сетей электроснабжения, пог.м</t>
  </si>
  <si>
    <t>9.1</t>
  </si>
  <si>
    <t>9.2</t>
  </si>
  <si>
    <t>9.3</t>
  </si>
  <si>
    <t>9.4</t>
  </si>
  <si>
    <t>9.5</t>
  </si>
  <si>
    <t>Электрическая энергия, тыс.квт х час</t>
  </si>
  <si>
    <t>Тепловая энергия, Гкал</t>
  </si>
  <si>
    <t>Водопотребление холодной воды, куб.м</t>
  </si>
  <si>
    <t>Водопотребление горячей воды, куб.м</t>
  </si>
  <si>
    <t>Канализование стоков, куб.м</t>
  </si>
  <si>
    <t>Сведения о потребляемых коммунальных ресурсах</t>
  </si>
  <si>
    <r>
      <t>Приведенные затраты на 1 м</t>
    </r>
    <r>
      <rPr>
        <vertAlign val="superscript"/>
        <sz val="7"/>
        <color theme="1"/>
        <rFont val="Times New Roman"/>
        <family val="1"/>
        <charset val="204"/>
      </rPr>
      <t>2</t>
    </r>
    <r>
      <rPr>
        <sz val="7"/>
        <color theme="1"/>
        <rFont val="Times New Roman"/>
        <family val="1"/>
        <charset val="204"/>
      </rPr>
      <t>/ мес.</t>
    </r>
  </si>
  <si>
    <t>Итого потреблено</t>
  </si>
  <si>
    <t>в том числе</t>
  </si>
  <si>
    <t>на эксплуатацию лифтов</t>
  </si>
  <si>
    <t>Количество лифтов, шт.</t>
  </si>
  <si>
    <t>--------</t>
  </si>
  <si>
    <t xml:space="preserve">общедомового потребления ГВС </t>
  </si>
  <si>
    <t>Наименование работ (мероприятий)</t>
  </si>
  <si>
    <t>Периодичность</t>
  </si>
  <si>
    <t>Гарантийный срок</t>
  </si>
  <si>
    <t>Влажное подметание лестничных площадок и маршей входных холлов подъездов</t>
  </si>
  <si>
    <t>ежедневно</t>
  </si>
  <si>
    <t>Влажное подметание коридоров</t>
  </si>
  <si>
    <t>2 раза в неделю</t>
  </si>
  <si>
    <t>Мытье лестничных площадок, маршей и коридоров</t>
  </si>
  <si>
    <t>1 раз в неделю</t>
  </si>
  <si>
    <t>Мытье пола кабины лифта</t>
  </si>
  <si>
    <t>3 раза в неделю</t>
  </si>
  <si>
    <t>Обметание пыли с потолка</t>
  </si>
  <si>
    <t xml:space="preserve">1 раза в год </t>
  </si>
  <si>
    <t>Влажная протирка стен, дверей, платформ и потолков в кабинах лифтов</t>
  </si>
  <si>
    <t>Влажная протирка стен, дверей и плафонов в помещениях общего пользования</t>
  </si>
  <si>
    <t xml:space="preserve">2 раза в год </t>
  </si>
  <si>
    <t>Влажная протирка отопительных приборов, шкафов для электросчетчиков и слаботочных устройств, почтовых ящиков</t>
  </si>
  <si>
    <t>2 раза в месяц</t>
  </si>
  <si>
    <t>Мытье окон</t>
  </si>
  <si>
    <t>2 раза в год</t>
  </si>
  <si>
    <t>Мытье полов входных групп</t>
  </si>
  <si>
    <t>Уборка помещений</t>
  </si>
  <si>
    <t>Подметание свежевыпавшего снега толщиной до 2 см</t>
  </si>
  <si>
    <t xml:space="preserve">1 раз в сутки </t>
  </si>
  <si>
    <t>Сдвигание свежевыпавшего снега толщиной более 2 см</t>
  </si>
  <si>
    <t>через 3 часа во время снегопада</t>
  </si>
  <si>
    <t>Посыпка территории противогололедными материалами</t>
  </si>
  <si>
    <t>Очистка территории от наледи и льда</t>
  </si>
  <si>
    <t>Подметание территории в дни без снегопада</t>
  </si>
  <si>
    <t>1 раз в 2 дня</t>
  </si>
  <si>
    <t>Уборка контейнерных площадок</t>
  </si>
  <si>
    <t>1 раз в день</t>
  </si>
  <si>
    <t>Сдвигание свежевыпавшего снега в дни сильных снегопадов</t>
  </si>
  <si>
    <t>3 раза в сутки</t>
  </si>
  <si>
    <t>Подметание территории в дни без осадков и в дни с осадками до 2 см в теплый период года</t>
  </si>
  <si>
    <t>Уборка газонов</t>
  </si>
  <si>
    <t>Выкашивание газонов</t>
  </si>
  <si>
    <t xml:space="preserve">Поливка газонов, зеленых насаждений (в случае жаркой погоды без дождя более 7 дней) </t>
  </si>
  <si>
    <t>Подметание территории в дни с сильными осадками в теплый период года</t>
  </si>
  <si>
    <t xml:space="preserve">1 раз в 2 дня </t>
  </si>
  <si>
    <t>Поливка тротуаров и замощенной территории в жаркие дни без осадков</t>
  </si>
  <si>
    <t>2 раза в день</t>
  </si>
  <si>
    <t>Уборка територии</t>
  </si>
  <si>
    <t>1.1.1.1а</t>
  </si>
  <si>
    <t>1.1.1.2а</t>
  </si>
  <si>
    <t>1.1.1.3а</t>
  </si>
  <si>
    <t>1.1.1.4а</t>
  </si>
  <si>
    <t>1.1.1.5а</t>
  </si>
  <si>
    <t>1.1.1.6а</t>
  </si>
  <si>
    <t>1.1.1.7а</t>
  </si>
  <si>
    <t>1.1.1.8а</t>
  </si>
  <si>
    <t>1.1.1.9а</t>
  </si>
  <si>
    <t>1.1.1.10а</t>
  </si>
  <si>
    <t>1.1.1.1б</t>
  </si>
  <si>
    <t>1.1.1.2б</t>
  </si>
  <si>
    <t>1.1.1.3б</t>
  </si>
  <si>
    <t>1.1.1.4б</t>
  </si>
  <si>
    <t>1.1.1.5б</t>
  </si>
  <si>
    <t>1.1.1.6б</t>
  </si>
  <si>
    <t>1.1.1.7б</t>
  </si>
  <si>
    <t>1.1.1.8б</t>
  </si>
  <si>
    <t>1.1.1.9б</t>
  </si>
  <si>
    <t>1.1.1.10б</t>
  </si>
  <si>
    <t>1.1.1.11б</t>
  </si>
  <si>
    <t>1.1.1.12б</t>
  </si>
  <si>
    <t>1.1.1.13б</t>
  </si>
  <si>
    <t>Контроль параметров воды питьевого качества на входе и выходе из станции</t>
  </si>
  <si>
    <t>1 раз в сутки</t>
  </si>
  <si>
    <t>Промывка фильтра очистки</t>
  </si>
  <si>
    <t>Контроль параметров работы повысительных насосов и автоматизированной системы переключения насосов</t>
  </si>
  <si>
    <t>Контроль работы частотных регуляторов</t>
  </si>
  <si>
    <t>Насосная станция ХВС</t>
  </si>
  <si>
    <t>1.1.2.1</t>
  </si>
  <si>
    <t>1.1.2.2</t>
  </si>
  <si>
    <t>1.1.2.3</t>
  </si>
  <si>
    <t>1.1.2.4</t>
  </si>
  <si>
    <t>Осмотр  клапанов</t>
  </si>
  <si>
    <t>Осмотр  запарной арматуры</t>
  </si>
  <si>
    <t>Осмотр  контрольно-измерительных приборов</t>
  </si>
  <si>
    <t>Осмотр  насосов ГВС и связанного с ними оборудования</t>
  </si>
  <si>
    <t>Осмотр  автоматических устройств</t>
  </si>
  <si>
    <t xml:space="preserve">Контроль параметров (давление, температура, расход) </t>
  </si>
  <si>
    <t>Проверка режимов работы насосов систем ГВС</t>
  </si>
  <si>
    <t>Оценка технического состояния, регулирование и наладка, очистка, смазка, замена вышедших из строя деталей без значительной разборки, устранение мелких дефектов</t>
  </si>
  <si>
    <t>1 раз в месяц</t>
  </si>
  <si>
    <t>Снятие и анализ показаний приборов узла учета</t>
  </si>
  <si>
    <t>Не реже 1 раза в месяц</t>
  </si>
  <si>
    <t>Составление перечня дефектов в работе оборудования и отклонений от гидравлического и теплового режимов и разработка мероприятий по их устранению в ходе технологического перерыва в водоснабжении</t>
  </si>
  <si>
    <t>1 раз в год</t>
  </si>
  <si>
    <t>Система водоснабжения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</si>
  <si>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</si>
  <si>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</si>
  <si>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</si>
  <si>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</si>
  <si>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</si>
  <si>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</si>
  <si>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</si>
  <si>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</si>
  <si>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</si>
  <si>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</si>
  <si>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</si>
  <si>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</si>
  <si>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Осмотр  насосов и связанного с ними оборудования</t>
  </si>
  <si>
    <t>Контроль параметров (давление, температура, расход) теплоносителя, поступающего из теплосети и возвращаемого в теплосеть, а также параметров теплоносителя, поступающего и возвращаемого из каждой из систем теплопотребления</t>
  </si>
  <si>
    <t>Проверка режимов работы насосов систем отопления</t>
  </si>
  <si>
    <t>1 раз в сутки в период отопительного сезона</t>
  </si>
  <si>
    <t>Проверка срабатывания автоматики переключения насосов с основного на резервный, включение, выключение резервных насосов по сигналам датчиков давления, отключения насосов по сигналам датчиков «сухого хода»</t>
  </si>
  <si>
    <t>Проверка исправности сигнализации схем автоматики переключения насосов</t>
  </si>
  <si>
    <t xml:space="preserve">Проверка работы и корректировка настройки электронного контроллера </t>
  </si>
  <si>
    <t>1 раз в неделю в период отопительного сезона</t>
  </si>
  <si>
    <t xml:space="preserve">Промывка фильтров </t>
  </si>
  <si>
    <t>1 раз в 30 дней</t>
  </si>
  <si>
    <t>Замена уплотняющих прокладок фланцевых соединений</t>
  </si>
  <si>
    <t>Составление перечня дефектов в работе оборудования и отклонений от гидравлического и теплового режимов по итогам отопительного сезона и разработка мероприятий по их устранению в ходе работ по подготовке к предстоящему отопительному периоду</t>
  </si>
  <si>
    <t>В период отопительного сезона</t>
  </si>
  <si>
    <t xml:space="preserve"> 1 раза в месяц</t>
  </si>
  <si>
    <t>1.1.4.1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</si>
  <si>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</si>
  <si>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</si>
  <si>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</si>
  <si>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</si>
  <si>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</si>
  <si>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</si>
  <si>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</si>
  <si>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</si>
  <si>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1.1.4.10</t>
  </si>
  <si>
    <t>1.1.4.11</t>
  </si>
  <si>
    <t>1.1.4.12</t>
  </si>
  <si>
    <t>1.1.4.13</t>
  </si>
  <si>
    <t>1.1.4.14</t>
  </si>
  <si>
    <t>1.1.4.15</t>
  </si>
  <si>
    <t>Вентиляция</t>
  </si>
  <si>
    <t>Контроль и очистка дефлекторов</t>
  </si>
  <si>
    <t>Проверка наличия тяги в вентиляционных каналах</t>
  </si>
  <si>
    <t>Устранение засоров и дефектов</t>
  </si>
  <si>
    <t>При обнаружении</t>
  </si>
  <si>
    <t>1.1.6.1</t>
  </si>
  <si>
    <t>1.1.6.2</t>
  </si>
  <si>
    <t>1.1.6.3</t>
  </si>
  <si>
    <t>1.1.5.1</t>
  </si>
  <si>
    <t>1.1.5.2</t>
  </si>
  <si>
    <t>1.1.5.3</t>
  </si>
  <si>
    <t>Система отопления</t>
  </si>
  <si>
    <t>Ливнесток</t>
  </si>
  <si>
    <t>Осмотр и очистка выпусков в колодцах</t>
  </si>
  <si>
    <t>1 раз в 90 дней</t>
  </si>
  <si>
    <t>Контроль состояния и горизонтальности лежаков канализации</t>
  </si>
  <si>
    <t>Ликвидация засоров</t>
  </si>
  <si>
    <t>По необходимости</t>
  </si>
  <si>
    <t>Гидродинамическая прочистка выпусков с удалением отложений</t>
  </si>
  <si>
    <t>2 раза в год и при необходимости</t>
  </si>
  <si>
    <t>1.1.7.1</t>
  </si>
  <si>
    <t>1.1.7.2</t>
  </si>
  <si>
    <t>1.1.7.3</t>
  </si>
  <si>
    <t>1.1.7.4</t>
  </si>
  <si>
    <t>Канализация</t>
  </si>
  <si>
    <t>Осмотр оборудование электрических щитовых</t>
  </si>
  <si>
    <t>Очистка от пыли электрического оборудования</t>
  </si>
  <si>
    <t>1 раз в 90 дней и при необходимости</t>
  </si>
  <si>
    <t>Протяжка и регулировка контактов электрического оборудования</t>
  </si>
  <si>
    <t>Замена ламп в светильниках мест общего пользования</t>
  </si>
  <si>
    <t>при необходимости</t>
  </si>
  <si>
    <t>Осмотр и проверка состояния индивидуальных щитов учета</t>
  </si>
  <si>
    <t>Проверка состояния электрических двигателей и пуско-регулирующей аппаратуры к ним</t>
  </si>
  <si>
    <t>Проверка кабельных разделок и гильз прохода кабелей через стены</t>
  </si>
  <si>
    <t>4 раза в год</t>
  </si>
  <si>
    <t>Проверка и мелкий ремонт кабельных лотков</t>
  </si>
  <si>
    <t xml:space="preserve">2 раза в год и при обнаружении дефектов </t>
  </si>
  <si>
    <t>Проверка электрооборудования и проводок в местах общего пользования</t>
  </si>
  <si>
    <t>1.1.8.1</t>
  </si>
  <si>
    <t>1.1.8.2</t>
  </si>
  <si>
    <t>1.1.8.3</t>
  </si>
  <si>
    <t>1.1.8.4</t>
  </si>
  <si>
    <t>1.1.8.5</t>
  </si>
  <si>
    <t>1.1.8.6</t>
  </si>
  <si>
    <t>1.1.8.7</t>
  </si>
  <si>
    <t>1.1.8.8</t>
  </si>
  <si>
    <t>1.1.8.9</t>
  </si>
  <si>
    <t>Электроснабжение</t>
  </si>
  <si>
    <t>Вывоз и утилизация ТБО и КГО подрядной организацией</t>
  </si>
  <si>
    <t>По мере накопления</t>
  </si>
  <si>
    <t>Уборка территории площадки для временного хранения ТБО и КГО</t>
  </si>
  <si>
    <t>После вывоза и по мере необходимости</t>
  </si>
  <si>
    <t>ТБО</t>
  </si>
  <si>
    <t>1.1.9.1</t>
  </si>
  <si>
    <t>1.1.9.2</t>
  </si>
  <si>
    <t>Очистка и промывка теплообменников ГВС</t>
  </si>
  <si>
    <t>1 раз в год и при обнаружении дефектов</t>
  </si>
  <si>
    <t>Гидродинамическая промывка трубопроводов ГВС</t>
  </si>
  <si>
    <t>Ревизия и ремонт циркуляционных насосов</t>
  </si>
  <si>
    <t>Ревизия и ремонт регулирующей, запорной арматуры и фильтров</t>
  </si>
  <si>
    <t>Ревизия, проверка и заправка системы подготовки воды для системы теплоснабжения</t>
  </si>
  <si>
    <t>1 раз в год и при необходимости</t>
  </si>
  <si>
    <t>Поверка приборов</t>
  </si>
  <si>
    <t>Сезонная подготовка водоснабжения</t>
  </si>
  <si>
    <t>1.1.10.1</t>
  </si>
  <si>
    <t>1.1.10.2</t>
  </si>
  <si>
    <t>1.1.10.3</t>
  </si>
  <si>
    <t>1.1.10.4</t>
  </si>
  <si>
    <t>1.1.10.5</t>
  </si>
  <si>
    <t>1.1.10.6</t>
  </si>
  <si>
    <t>Профилактический ремонт запорной арматуры</t>
  </si>
  <si>
    <t>Профилактический ремонт насосов и исполнительных устройств автоматических регуляторов (в соответствии с эксплуатационной документацией)</t>
  </si>
  <si>
    <t xml:space="preserve">Проверка исправности запорно-регулирующей арматуры ИТП в системах отопления </t>
  </si>
  <si>
    <t>Профилактический ремонт регуляторов перепада давления</t>
  </si>
  <si>
    <t>Ревизия обратных клапанов</t>
  </si>
  <si>
    <t>Промывка внутренней системы отопления гидродинамическим способом</t>
  </si>
  <si>
    <t>Опрессовка трубопроводов систем</t>
  </si>
  <si>
    <t>Замена неисправного оборудования на новое оборудование</t>
  </si>
  <si>
    <t>Пуско-наладочные работы в системе отопления</t>
  </si>
  <si>
    <t>Сдача УУТЭ в эксплуатацию инспектору теплоснабжающей организации</t>
  </si>
  <si>
    <t>1 год</t>
  </si>
  <si>
    <t>1.1.11.1</t>
  </si>
  <si>
    <t>1.1.11.2</t>
  </si>
  <si>
    <t>1.1.11.3</t>
  </si>
  <si>
    <t>1.1.11.4</t>
  </si>
  <si>
    <t>1.1.11.5</t>
  </si>
  <si>
    <t>1.1.11.6</t>
  </si>
  <si>
    <t>1.1.11.7</t>
  </si>
  <si>
    <t>1.1.11.8</t>
  </si>
  <si>
    <t>1.1.11.9</t>
  </si>
  <si>
    <t>1.1.11.10</t>
  </si>
  <si>
    <t>1.1.11.11</t>
  </si>
  <si>
    <t>Очистка выпускных колодцев с утилизацией отложений</t>
  </si>
  <si>
    <t>Промывка лежаков гидродинамическим способом</t>
  </si>
  <si>
    <t>Проверка лежаков и регулирование уклонов</t>
  </si>
  <si>
    <t>Осмотр и прочистка стояков</t>
  </si>
  <si>
    <t>Пролив системы канализации</t>
  </si>
  <si>
    <t>3 мес</t>
  </si>
  <si>
    <t>6 мес</t>
  </si>
  <si>
    <t>Сезонная подготовка отопления</t>
  </si>
  <si>
    <t>Сезонная подготовка канализации</t>
  </si>
  <si>
    <t>Ревизия и ремонт ливнеприемных воронок с восстановлением защитных сеток</t>
  </si>
  <si>
    <t>Ревизия и ремонт лежаков системы в техническом и цокольном этажах</t>
  </si>
  <si>
    <t>Испытание системы проливом</t>
  </si>
  <si>
    <t>Контроль и устранение провисов горизонтальных участков трубопроводов</t>
  </si>
  <si>
    <t>1.1.12.1</t>
  </si>
  <si>
    <t>1.1.12.2</t>
  </si>
  <si>
    <t>1.1.12.3</t>
  </si>
  <si>
    <t>1.1.12.4</t>
  </si>
  <si>
    <t>1.1.12.5</t>
  </si>
  <si>
    <t>1.1.13.1</t>
  </si>
  <si>
    <t>1.1.13.2</t>
  </si>
  <si>
    <t>1.1.13.3</t>
  </si>
  <si>
    <t>1.1.13.4</t>
  </si>
  <si>
    <t>Ливневая канализация</t>
  </si>
  <si>
    <t>Осмотр и мелкий ремонт крылец</t>
  </si>
  <si>
    <t>Осмотр и регулировка доводчиков дверей</t>
  </si>
  <si>
    <t>Устройство уплотнения дверных полотен</t>
  </si>
  <si>
    <t>Ремонт и окраска ограждение крылец и пандусов</t>
  </si>
  <si>
    <t>6 мес.</t>
  </si>
  <si>
    <t>1.1.14.1</t>
  </si>
  <si>
    <t>1.1.14.2</t>
  </si>
  <si>
    <t>1.1.14.3</t>
  </si>
  <si>
    <t>1.1.14.4</t>
  </si>
  <si>
    <t>Входные группы</t>
  </si>
  <si>
    <t>Посев многолетних травяных растений</t>
  </si>
  <si>
    <t>Апрель и при необходимости</t>
  </si>
  <si>
    <t>Прикорневая подкормка многолетних растений</t>
  </si>
  <si>
    <t>Апрель</t>
  </si>
  <si>
    <t>Декоративная обрезка зеленых насаждений</t>
  </si>
  <si>
    <t>Ноябрь</t>
  </si>
  <si>
    <t>Уборка наносного мусора с травяного покрова и прикорневых лунок</t>
  </si>
  <si>
    <t>Стрижка травяного покрова</t>
  </si>
  <si>
    <t>1 раз в месяц (в период с мая по сентябрь)</t>
  </si>
  <si>
    <t>Полив зеленых насаждений</t>
  </si>
  <si>
    <t>3 раза в неделю(в период с мая по сентябрь)</t>
  </si>
  <si>
    <t>Очистка травяного покрова от сорняков</t>
  </si>
  <si>
    <t>1.1.15.1</t>
  </si>
  <si>
    <t>1.1.15.2</t>
  </si>
  <si>
    <t>1.1.15.3</t>
  </si>
  <si>
    <t>1.1.15.4</t>
  </si>
  <si>
    <t>1.1.15.5</t>
  </si>
  <si>
    <t>1.1.15.6</t>
  </si>
  <si>
    <t>1.1.15.7</t>
  </si>
  <si>
    <t>Зеленые насаждения</t>
  </si>
  <si>
    <t>Подготовка лифтов к техническому освидетельствованию</t>
  </si>
  <si>
    <t>Освидетельствование лифтов</t>
  </si>
  <si>
    <t>Ежедневный осмотр лифтов</t>
  </si>
  <si>
    <t>Круглосуточно</t>
  </si>
  <si>
    <t>Ремонтные работы некапитального характера</t>
  </si>
  <si>
    <t>Эвакуация людей при аварийной остановке лифта</t>
  </si>
  <si>
    <t>По сообщению АДС</t>
  </si>
  <si>
    <t>Лифты</t>
  </si>
  <si>
    <t>7.1</t>
  </si>
  <si>
    <t>7.2</t>
  </si>
  <si>
    <t>7.3</t>
  </si>
  <si>
    <t>7.4</t>
  </si>
  <si>
    <t>7.5</t>
  </si>
  <si>
    <t>7.6</t>
  </si>
  <si>
    <t>1.1.6.4</t>
  </si>
  <si>
    <t>ИНФОРМАЦИЯ</t>
  </si>
  <si>
    <t>УСЛУГИ САНТЕХНИКА</t>
  </si>
  <si>
    <t>Работы не указанные в перечне, расцениваются</t>
  </si>
  <si>
    <t>час</t>
  </si>
  <si>
    <t>Консультации, рекомендации</t>
  </si>
  <si>
    <t>час.</t>
  </si>
  <si>
    <t>Коэффициент сложности</t>
  </si>
  <si>
    <t>Коэффициент за работы в стеснённых условиях</t>
  </si>
  <si>
    <t>шт.</t>
  </si>
  <si>
    <t>Работы с дорогостоящими оборудованием и материалами</t>
  </si>
  <si>
    <t>Наименование работ</t>
  </si>
  <si>
    <t>Ед. изм.</t>
  </si>
  <si>
    <t>Цена в рублях</t>
  </si>
  <si>
    <t>Демонтаж обвязки ванны (ПВХ трубы)</t>
  </si>
  <si>
    <t xml:space="preserve">Демонтаж унитаза (без выноса и утилизации) </t>
  </si>
  <si>
    <t>Демонтаж биде  (без выноса и утилизации)</t>
  </si>
  <si>
    <t>Демонтаж полотенцесушителя на фитингах (без выноса и утилизации)</t>
  </si>
  <si>
    <t>Демонтаж кухонной мойки (без смесителя, без выноса и утилизации)</t>
  </si>
  <si>
    <t>Демонтаж подстолья кухонной мойки (без выноса и утилизации)</t>
  </si>
  <si>
    <t>Демонтаж мойки на кронштейнах (без выноса и утилизации)</t>
  </si>
  <si>
    <t>Демонтаж сифона мойки</t>
  </si>
  <si>
    <t>Демонтаж смесителя кухни ( на жёсткой подводке )</t>
  </si>
  <si>
    <t>Демонтаж смесителя</t>
  </si>
  <si>
    <t>Демонтаж штанги для душа</t>
  </si>
  <si>
    <t>Демонтаж фильтра грубой очистки  с креплением на американках</t>
  </si>
  <si>
    <t>Демонтаж фильтра грубой очистки при  жестком соединении</t>
  </si>
  <si>
    <t>Демонтаж регуляторов давления</t>
  </si>
  <si>
    <t>Демонтаж гребёнки</t>
  </si>
  <si>
    <t>Демонтаж счётчика воды</t>
  </si>
  <si>
    <t>Демонтаж труб водоснабжения</t>
  </si>
  <si>
    <t>м.п</t>
  </si>
  <si>
    <t>Демонтаж труб канализации (пластик)</t>
  </si>
  <si>
    <t>Демонтаж труб канализации ( металл)</t>
  </si>
  <si>
    <t>Установка сан.тех. приборов</t>
  </si>
  <si>
    <t xml:space="preserve">Установка водосчетчика </t>
  </si>
  <si>
    <t>шт</t>
  </si>
  <si>
    <t>Замена вводного вентиля</t>
  </si>
  <si>
    <t>Замена труб канализации</t>
  </si>
  <si>
    <t>п.м</t>
  </si>
  <si>
    <t xml:space="preserve">Установка прибора отопления </t>
  </si>
  <si>
    <t>Монтаж пластиковой обвязки ванны</t>
  </si>
  <si>
    <t>Установка биде напольного ( без смесителя )</t>
  </si>
  <si>
    <t>Установка унитаза напольного ( в сборе )</t>
  </si>
  <si>
    <t>Замена бачка унитаза , запорной арматуры</t>
  </si>
  <si>
    <t>Ремонт запорной арматуры бачка унитаза</t>
  </si>
  <si>
    <t>Замена гофры унитаза ( без демонтажа унитаза )</t>
  </si>
  <si>
    <t>Установка раковины на кронштейнах (без смесителя )</t>
  </si>
  <si>
    <t>Установка кухонной мойки (без смесителя )</t>
  </si>
  <si>
    <t>Установка готового подстолья под мойку</t>
  </si>
  <si>
    <t>Установка раковины "тюльпан"  (без смесителя)</t>
  </si>
  <si>
    <t>Сборка, установка сифона раковины</t>
  </si>
  <si>
    <t xml:space="preserve">Герметизация швов раковины </t>
  </si>
  <si>
    <t>Установка смесителя</t>
  </si>
  <si>
    <t>- для биде ( без демонтажа биде )</t>
  </si>
  <si>
    <t>- на раковину ( простого )</t>
  </si>
  <si>
    <t>- на ванну, раковину ( с душем )</t>
  </si>
  <si>
    <t>Ремонт смесителя (замена кранбукс, прокладки)</t>
  </si>
  <si>
    <t>Установка штанги для душа</t>
  </si>
  <si>
    <t>Замена гибкого шланга душа</t>
  </si>
  <si>
    <t>Установка полотенцесушителя на готовую подводку</t>
  </si>
  <si>
    <t>Установка полотенцесушителя с изменением подводки воды, с закрытием стояка</t>
  </si>
  <si>
    <t>Монтаж полотенцесушителя электрического</t>
  </si>
  <si>
    <t>Монтаж труб водоснабжения полипропилен ( по гтовому основанию)</t>
  </si>
  <si>
    <t>Пайка одного элемента полипропилен (уголков, муфт, тройников )</t>
  </si>
  <si>
    <t>Установка  хомутов</t>
  </si>
  <si>
    <t>Монтаж труб водоснабжения металлопласт на клипсах</t>
  </si>
  <si>
    <t>Монтаж труб водоснабжения металлопласт (без клипс по готовому основанию )</t>
  </si>
  <si>
    <t>Установка уголков, муфт, тройников  (фитингов для металлопласта)</t>
  </si>
  <si>
    <t>Монтаж труб канализации за одно соединение в пределах квартиры (по готовому основанию)</t>
  </si>
  <si>
    <t>Устранение засора канализации (кухня, ванная)</t>
  </si>
  <si>
    <t>Устранение засора канализации (туалет)</t>
  </si>
  <si>
    <t>Устранение утечки под ванной</t>
  </si>
  <si>
    <t>Устранение протечки сифона под мойкой, прочистка сифона</t>
  </si>
  <si>
    <t>Монтаж гребёнки на трубы водоснабжения</t>
  </si>
  <si>
    <t>Установка фильтра грубой очистки  ( без доработки коммуникаций )</t>
  </si>
  <si>
    <t>Установка регулятора давления  (без доработки коммуникаций)</t>
  </si>
  <si>
    <t>Установка фильтра  с врезкой в канализацию (без доработки коммуникаций)</t>
  </si>
  <si>
    <t>Замена гибкой подводки к сантехприборам</t>
  </si>
  <si>
    <t>Прочистка труб к водонагревательным приборам</t>
  </si>
  <si>
    <t>Ремонт трубной разводки</t>
  </si>
  <si>
    <t>Установка заглушек на ввод коммуникаций (с нарезкой резьбы или пайкой)</t>
  </si>
  <si>
    <t xml:space="preserve">Установка регулятора на радиатор </t>
  </si>
  <si>
    <t>Подключение стиральной, посудомоечной машин (без электропроводки)</t>
  </si>
  <si>
    <t>Обвязка водонагревательного прибора по воде</t>
  </si>
  <si>
    <t>Слив и наполнение стояка холодного водоснабжения</t>
  </si>
  <si>
    <t>стояк</t>
  </si>
  <si>
    <t>Слив и наполнение стояка горячего водоснабжения</t>
  </si>
  <si>
    <t>Слив стояка отопления вне отопительного периода</t>
  </si>
  <si>
    <t>Слив стояка в период отопительного сезона</t>
  </si>
  <si>
    <t>УСЛУГИ ЭЛЕКТРИКА</t>
  </si>
  <si>
    <t xml:space="preserve">Демонтаж </t>
  </si>
  <si>
    <t>Демонтаж люстры</t>
  </si>
  <si>
    <t>Демонтаж светильников, бра</t>
  </si>
  <si>
    <t>Демонтаж автомата защиты</t>
  </si>
  <si>
    <t>Демонтаж выключателя, розетки при открытой проводке</t>
  </si>
  <si>
    <t>Демонтаж выключателя, розетки при скрытой проводке</t>
  </si>
  <si>
    <t>Демонтаж звонка</t>
  </si>
  <si>
    <t>Демонтаж патрона</t>
  </si>
  <si>
    <t>Демонтаж электропроводки, ТВ кабеля</t>
  </si>
  <si>
    <t>Монтаж кабеля</t>
  </si>
  <si>
    <t>Монтаж кабеля за подвесным потолком</t>
  </si>
  <si>
    <t>м.п.</t>
  </si>
  <si>
    <t>Монтаж кабеля в готовой борозде</t>
  </si>
  <si>
    <t>Монтаж кабеля в коробе</t>
  </si>
  <si>
    <t>Монтаж кабеля телевизионного</t>
  </si>
  <si>
    <t>Монтаж кабеля на скобах по гипсу</t>
  </si>
  <si>
    <t>Монтаж кабеля на скобах по кирпичу</t>
  </si>
  <si>
    <t>Монтаж кабеля на скобах по бетону</t>
  </si>
  <si>
    <t>Монтаж короба под кабель на гипс</t>
  </si>
  <si>
    <t>Монтаж короба под кабель на кирпич</t>
  </si>
  <si>
    <t>Монтаж короба под кабель на бетон</t>
  </si>
  <si>
    <t>Подключение линии силовой к щиту (однофазная сеть)</t>
  </si>
  <si>
    <t>Монтаж розеток и выключателей</t>
  </si>
  <si>
    <t xml:space="preserve">Монтаж электророзетки или выключателя (по готовому основанию или в готовые гнезда) </t>
  </si>
  <si>
    <t>Монтаж розетки для электроплиты</t>
  </si>
  <si>
    <t xml:space="preserve">Монтаж подрозетника </t>
  </si>
  <si>
    <t xml:space="preserve">Монтаж блока выключателей в готовые гнезда </t>
  </si>
  <si>
    <t>Монтаж автоматических выключателей</t>
  </si>
  <si>
    <t>Монтаж автомата защиты однополюсного</t>
  </si>
  <si>
    <t>Монтаж УЗО (двухполюсного)</t>
  </si>
  <si>
    <t>Монтаж осветительных приборов</t>
  </si>
  <si>
    <t>Светильник встроенный (на готовое место)</t>
  </si>
  <si>
    <t>Точечный галогенный светильник (на готовое место)</t>
  </si>
  <si>
    <t>Светильник настенный (Бра)</t>
  </si>
  <si>
    <t>Люстра (со сборкой)</t>
  </si>
  <si>
    <t>Монтаж  подвеса люстры</t>
  </si>
  <si>
    <t>Установка электрического оборудования</t>
  </si>
  <si>
    <t>Установка трансформатора</t>
  </si>
  <si>
    <t>Установка звонка</t>
  </si>
  <si>
    <t>Установка кнопки звонка</t>
  </si>
  <si>
    <t>Прочие работы</t>
  </si>
  <si>
    <t>Поиск неисправности проводки внутри квартиры</t>
  </si>
  <si>
    <t>1 час</t>
  </si>
  <si>
    <t>Замена электросчетчика</t>
  </si>
  <si>
    <t>ПЛАТНЫЕ УСЛУГИ ПО РЕМОНТУ ЛИЧНОГО ИМУЩЕСТВА</t>
  </si>
  <si>
    <t>Демонтаж сантехнического оборудования</t>
  </si>
  <si>
    <t>Гарантийный срок, мес.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</si>
</sst>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#,##0_р_."/>
    <numFmt numFmtId="165" formatCode="#,##0.00_ ;\-#,##0.00\ "/>
    <numFmt numFmtId="166" formatCode="0.0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7" xfId="0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1" fontId="8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12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/>
    </xf>
    <xf numFmtId="164" fontId="13" fillId="0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41" fontId="14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 wrapText="1"/>
    </xf>
    <xf numFmtId="165" fontId="10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/>
    <xf numFmtId="0" fontId="5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2" fontId="8" fillId="0" borderId="0" xfId="0" applyNumberFormat="1" applyFont="1" applyBorder="1" applyAlignment="1">
      <alignment vertical="center"/>
    </xf>
    <xf numFmtId="49" fontId="1" fillId="0" borderId="0" xfId="0" applyNumberFormat="1" applyFont="1"/>
    <xf numFmtId="164" fontId="3" fillId="0" borderId="4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3" fillId="0" borderId="0" xfId="0" applyFont="1" applyBorder="1" applyAlignment="1"/>
    <xf numFmtId="0" fontId="7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6" fontId="8" fillId="0" borderId="2" xfId="0" applyNumberFormat="1" applyFont="1" applyBorder="1" applyAlignment="1">
      <alignment horizontal="right" vertical="center"/>
    </xf>
    <xf numFmtId="166" fontId="8" fillId="0" borderId="2" xfId="0" quotePrefix="1" applyNumberFormat="1" applyFont="1" applyBorder="1" applyAlignment="1">
      <alignment horizontal="right" vertical="center"/>
    </xf>
    <xf numFmtId="165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1" fontId="3" fillId="0" borderId="13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0" fillId="0" borderId="8" xfId="0" applyBorder="1"/>
    <xf numFmtId="2" fontId="8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/>
    <xf numFmtId="2" fontId="8" fillId="0" borderId="4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13" xfId="0" applyBorder="1"/>
    <xf numFmtId="0" fontId="0" fillId="0" borderId="2" xfId="0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 wrapText="1"/>
    </xf>
    <xf numFmtId="166" fontId="8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 wrapText="1"/>
    </xf>
    <xf numFmtId="166" fontId="8" fillId="0" borderId="15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1" fontId="3" fillId="0" borderId="4" xfId="0" applyNumberFormat="1" applyFont="1" applyBorder="1" applyAlignment="1">
      <alignment horizontal="center" vertical="center" textRotation="90" wrapText="1"/>
    </xf>
    <xf numFmtId="41" fontId="3" fillId="0" borderId="13" xfId="0" applyNumberFormat="1" applyFont="1" applyBorder="1" applyAlignment="1">
      <alignment horizontal="center" vertical="center" textRotation="90" wrapText="1"/>
    </xf>
    <xf numFmtId="41" fontId="3" fillId="0" borderId="3" xfId="0" applyNumberFormat="1" applyFont="1" applyBorder="1" applyAlignment="1">
      <alignment horizontal="center" vertical="center" textRotation="90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center" vertical="center" textRotation="90" wrapText="1"/>
    </xf>
    <xf numFmtId="41" fontId="15" fillId="0" borderId="13" xfId="0" applyNumberFormat="1" applyFont="1" applyBorder="1" applyAlignment="1">
      <alignment horizontal="center" vertical="center" textRotation="90" wrapText="1"/>
    </xf>
    <xf numFmtId="41" fontId="15" fillId="0" borderId="3" xfId="0" applyNumberFormat="1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41" fontId="10" fillId="0" borderId="9" xfId="0" applyNumberFormat="1" applyFont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right" vertical="center" wrapText="1"/>
    </xf>
    <xf numFmtId="49" fontId="1" fillId="0" borderId="1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 vertical="center" textRotation="90"/>
    </xf>
    <xf numFmtId="164" fontId="15" fillId="0" borderId="13" xfId="0" applyNumberFormat="1" applyFont="1" applyBorder="1" applyAlignment="1">
      <alignment horizontal="center" vertical="center" textRotation="90"/>
    </xf>
    <xf numFmtId="41" fontId="22" fillId="0" borderId="4" xfId="0" applyNumberFormat="1" applyFont="1" applyBorder="1" applyAlignment="1">
      <alignment horizontal="center" vertical="center" textRotation="90" wrapText="1"/>
    </xf>
    <xf numFmtId="41" fontId="22" fillId="0" borderId="13" xfId="0" applyNumberFormat="1" applyFont="1" applyBorder="1" applyAlignment="1">
      <alignment horizontal="center" vertical="center" textRotation="90" wrapText="1"/>
    </xf>
    <xf numFmtId="41" fontId="22" fillId="0" borderId="3" xfId="0" applyNumberFormat="1" applyFont="1" applyBorder="1" applyAlignment="1">
      <alignment horizontal="center" vertical="center" textRotation="90" wrapText="1"/>
    </xf>
    <xf numFmtId="164" fontId="15" fillId="0" borderId="3" xfId="0" applyNumberFormat="1" applyFont="1" applyBorder="1" applyAlignment="1">
      <alignment horizontal="center" vertical="center" textRotation="90"/>
    </xf>
    <xf numFmtId="41" fontId="22" fillId="0" borderId="4" xfId="0" applyNumberFormat="1" applyFont="1" applyBorder="1" applyAlignment="1">
      <alignment horizontal="center" vertical="center" textRotation="90"/>
    </xf>
    <xf numFmtId="41" fontId="22" fillId="0" borderId="13" xfId="0" applyNumberFormat="1" applyFont="1" applyBorder="1" applyAlignment="1">
      <alignment horizontal="center" vertical="center" textRotation="90"/>
    </xf>
    <xf numFmtId="41" fontId="22" fillId="0" borderId="3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1" fontId="15" fillId="0" borderId="4" xfId="0" applyNumberFormat="1" applyFont="1" applyBorder="1" applyAlignment="1">
      <alignment horizontal="center" vertical="center"/>
    </xf>
    <xf numFmtId="41" fontId="15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textRotation="90" wrapText="1"/>
    </xf>
    <xf numFmtId="164" fontId="22" fillId="0" borderId="13" xfId="0" applyNumberFormat="1" applyFont="1" applyBorder="1" applyAlignment="1">
      <alignment horizontal="center" vertical="center" textRotation="90" wrapText="1"/>
    </xf>
    <xf numFmtId="164" fontId="22" fillId="0" borderId="3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51"/>
  <sheetViews>
    <sheetView tabSelected="1" zoomScale="90" zoomScaleNormal="90" workbookViewId="0">
      <pane xSplit="9" ySplit="29" topLeftCell="J221" activePane="bottomRight" state="frozen"/>
      <selection pane="topRight" activeCell="J1" sqref="J1"/>
      <selection pane="bottomLeft" activeCell="A30" sqref="A30"/>
      <selection pane="bottomRight" activeCell="N226" sqref="N226"/>
    </sheetView>
  </sheetViews>
  <sheetFormatPr defaultRowHeight="15" outlineLevelRow="3" outlineLevelCol="1"/>
  <cols>
    <col min="1" max="1" width="7.140625" style="1" customWidth="1"/>
    <col min="2" max="2" width="32.140625" style="1" customWidth="1"/>
    <col min="3" max="3" width="13.42578125" style="1" customWidth="1"/>
    <col min="4" max="4" width="13.7109375" style="1" customWidth="1"/>
    <col min="5" max="5" width="12.85546875" style="1" customWidth="1"/>
    <col min="6" max="6" width="51.85546875" style="1" hidden="1" customWidth="1" outlineLevel="1"/>
    <col min="7" max="7" width="12.85546875" style="1" hidden="1" customWidth="1" outlineLevel="1"/>
    <col min="8" max="8" width="12" style="1" hidden="1" customWidth="1" outlineLevel="1"/>
    <col min="9" max="9" width="12.85546875" style="1" hidden="1" customWidth="1" outlineLevel="1"/>
    <col min="10" max="10" width="16.140625" style="1" customWidth="1" collapsed="1"/>
    <col min="11" max="26" width="13.7109375" style="1" customWidth="1"/>
    <col min="27" max="27" width="15" style="1" customWidth="1"/>
    <col min="28" max="28" width="13.42578125" style="1" customWidth="1"/>
    <col min="29" max="29" width="11.42578125" customWidth="1"/>
    <col min="30" max="30" width="11.85546875" bestFit="1" customWidth="1"/>
  </cols>
  <sheetData>
    <row r="1" spans="1:28" ht="15.75">
      <c r="A1" s="191" t="s">
        <v>466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</row>
    <row r="2" spans="1:28" ht="15.75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ht="21" customHeight="1">
      <c r="A3" s="183" t="s">
        <v>148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</row>
    <row r="4" spans="1:28" ht="18.75" hidden="1" outlineLevel="1" thickBot="1">
      <c r="A4" s="49"/>
      <c r="B4" s="49"/>
      <c r="C4" s="2"/>
      <c r="D4" s="2"/>
      <c r="AA4" s="3" t="s">
        <v>126</v>
      </c>
      <c r="AB4" s="53">
        <v>32289</v>
      </c>
    </row>
    <row r="5" spans="1:28" s="1" customFormat="1" ht="18.75" hidden="1" outlineLevel="1" thickBot="1">
      <c r="A5" s="49"/>
      <c r="B5" s="49"/>
      <c r="C5" s="2"/>
      <c r="D5" s="2"/>
      <c r="AA5" s="3" t="s">
        <v>127</v>
      </c>
      <c r="AB5" s="53">
        <v>27119.16</v>
      </c>
    </row>
    <row r="6" spans="1:28" s="1" customFormat="1" ht="18.75" hidden="1" outlineLevel="1" thickBot="1">
      <c r="A6" s="49"/>
      <c r="B6" s="49"/>
      <c r="C6" s="2"/>
      <c r="D6" s="2"/>
      <c r="AA6" s="3" t="s">
        <v>128</v>
      </c>
      <c r="AB6" s="53">
        <v>1027</v>
      </c>
    </row>
    <row r="7" spans="1:28" s="1" customFormat="1" ht="18.75" hidden="1" outlineLevel="1" thickBot="1">
      <c r="A7" s="49"/>
      <c r="B7" s="49"/>
      <c r="C7" s="2"/>
      <c r="D7" s="2"/>
      <c r="AA7" s="3" t="s">
        <v>129</v>
      </c>
      <c r="AB7" s="53">
        <v>464</v>
      </c>
    </row>
    <row r="8" spans="1:28" s="1" customFormat="1" ht="18.75" hidden="1" outlineLevel="1" thickBot="1">
      <c r="A8" s="49"/>
      <c r="B8" s="49"/>
      <c r="C8" s="2"/>
      <c r="D8" s="2"/>
      <c r="AA8" s="3" t="s">
        <v>130</v>
      </c>
      <c r="AB8" s="53">
        <v>20399</v>
      </c>
    </row>
    <row r="9" spans="1:28" s="51" customFormat="1" ht="18.75" hidden="1" outlineLevel="1" thickBot="1">
      <c r="AA9" s="3" t="s">
        <v>155</v>
      </c>
      <c r="AB9" s="53">
        <v>1530</v>
      </c>
    </row>
    <row r="10" spans="1:28" s="1" customFormat="1" ht="15.75" hidden="1" outlineLevel="1" thickBot="1">
      <c r="A10" s="49"/>
      <c r="B10" s="49"/>
      <c r="C10" s="2"/>
      <c r="D10" s="2"/>
      <c r="AA10" s="3" t="s">
        <v>131</v>
      </c>
      <c r="AB10" s="53">
        <v>11710</v>
      </c>
    </row>
    <row r="11" spans="1:28" s="1" customFormat="1" ht="15.75" hidden="1" outlineLevel="1" thickBot="1">
      <c r="A11" s="49"/>
      <c r="B11" s="49"/>
      <c r="C11" s="2"/>
      <c r="D11" s="2"/>
      <c r="AA11" s="3" t="s">
        <v>132</v>
      </c>
      <c r="AB11" s="53">
        <v>3640</v>
      </c>
    </row>
    <row r="12" spans="1:28" s="1" customFormat="1" ht="15.75" hidden="1" outlineLevel="1" thickBot="1">
      <c r="A12" s="49"/>
      <c r="B12" s="49"/>
      <c r="C12" s="2"/>
      <c r="D12" s="2"/>
      <c r="AA12" s="3" t="s">
        <v>133</v>
      </c>
      <c r="AB12" s="53">
        <v>9780</v>
      </c>
    </row>
    <row r="13" spans="1:28" s="1" customFormat="1" ht="15.75" hidden="1" outlineLevel="1" thickBot="1">
      <c r="A13" s="49"/>
      <c r="B13" s="49"/>
      <c r="C13" s="2"/>
      <c r="D13" s="2"/>
      <c r="AA13" s="3" t="s">
        <v>134</v>
      </c>
      <c r="AB13" s="53">
        <v>1810</v>
      </c>
    </row>
    <row r="14" spans="1:28" s="1" customFormat="1" ht="15.75" hidden="1" outlineLevel="1" thickBot="1">
      <c r="A14" s="49"/>
      <c r="B14" s="49"/>
      <c r="C14" s="2"/>
      <c r="D14" s="2"/>
      <c r="AA14" s="3" t="s">
        <v>156</v>
      </c>
      <c r="AB14" s="53">
        <v>29540</v>
      </c>
    </row>
    <row r="15" spans="1:28" s="1" customFormat="1" ht="15.75" hidden="1" outlineLevel="1" thickBot="1">
      <c r="A15" s="49"/>
      <c r="B15" s="49"/>
      <c r="C15" s="2"/>
      <c r="D15" s="2"/>
      <c r="AA15" s="3" t="s">
        <v>135</v>
      </c>
      <c r="AB15" s="53">
        <v>649</v>
      </c>
    </row>
    <row r="16" spans="1:28" s="1" customFormat="1" ht="15.75" hidden="1" outlineLevel="1" thickBot="1">
      <c r="A16" s="49"/>
      <c r="B16" s="49"/>
      <c r="C16" s="2"/>
      <c r="D16" s="2"/>
      <c r="AA16" s="3" t="s">
        <v>136</v>
      </c>
      <c r="AB16" s="53">
        <v>5684</v>
      </c>
    </row>
    <row r="17" spans="1:30" s="1" customFormat="1" ht="15.75" hidden="1" outlineLevel="1" thickBot="1">
      <c r="A17" s="49"/>
      <c r="B17" s="49"/>
      <c r="C17" s="2"/>
      <c r="D17" s="2"/>
      <c r="AA17" s="3" t="s">
        <v>137</v>
      </c>
      <c r="AB17" s="54">
        <v>24</v>
      </c>
    </row>
    <row r="18" spans="1:30" s="1" customFormat="1" ht="15.75" hidden="1" outlineLevel="1" thickBot="1">
      <c r="A18" s="49"/>
      <c r="B18" s="49"/>
      <c r="C18" s="2"/>
      <c r="D18" s="2"/>
      <c r="AA18" s="3" t="s">
        <v>138</v>
      </c>
      <c r="AB18" s="54">
        <v>466</v>
      </c>
    </row>
    <row r="19" spans="1:30" s="1" customFormat="1" ht="15.75" hidden="1" outlineLevel="1" thickBot="1">
      <c r="A19" s="49"/>
      <c r="B19" s="49"/>
      <c r="C19" s="2"/>
      <c r="D19" s="2"/>
      <c r="AA19" s="3" t="s">
        <v>139</v>
      </c>
      <c r="AB19" s="54">
        <v>1</v>
      </c>
    </row>
    <row r="20" spans="1:30" s="1" customFormat="1" ht="15.75" hidden="1" outlineLevel="1" thickBot="1">
      <c r="A20" s="49"/>
      <c r="B20" s="49"/>
      <c r="C20" s="2"/>
      <c r="D20" s="2"/>
      <c r="AA20" s="3" t="s">
        <v>140</v>
      </c>
      <c r="AB20" s="54">
        <v>1</v>
      </c>
    </row>
    <row r="21" spans="1:30" s="1" customFormat="1" ht="15.75" hidden="1" outlineLevel="1" thickBot="1">
      <c r="A21" s="49"/>
      <c r="B21" s="49"/>
      <c r="C21" s="2"/>
      <c r="D21" s="2"/>
      <c r="AA21" s="3" t="s">
        <v>141</v>
      </c>
      <c r="AB21" s="54">
        <v>608</v>
      </c>
    </row>
    <row r="22" spans="1:30" s="1" customFormat="1" ht="15.75" hidden="1" outlineLevel="1" thickBot="1">
      <c r="A22" s="49"/>
      <c r="B22" s="49"/>
      <c r="C22" s="2"/>
      <c r="D22" s="2"/>
      <c r="AA22" s="3" t="s">
        <v>142</v>
      </c>
      <c r="AB22" s="54">
        <v>1</v>
      </c>
    </row>
    <row r="23" spans="1:30" s="1" customFormat="1" ht="15.75" hidden="1" outlineLevel="1" thickBot="1">
      <c r="A23" s="49"/>
      <c r="B23" s="49"/>
      <c r="C23" s="2"/>
      <c r="D23" s="2"/>
      <c r="AA23" s="3" t="s">
        <v>143</v>
      </c>
      <c r="AB23" s="54">
        <v>608</v>
      </c>
    </row>
    <row r="24" spans="1:30" s="1" customFormat="1" ht="15.75" hidden="1" outlineLevel="1" thickBot="1">
      <c r="A24" s="49"/>
      <c r="B24" s="49"/>
      <c r="C24" s="2"/>
      <c r="D24" s="2"/>
      <c r="AA24" s="3" t="s">
        <v>172</v>
      </c>
      <c r="AB24" s="54">
        <v>9</v>
      </c>
    </row>
    <row r="25" spans="1:30" hidden="1" outlineLevel="1">
      <c r="A25" s="49"/>
      <c r="C25" s="2"/>
      <c r="E25" s="2"/>
      <c r="F25" s="2"/>
      <c r="G25" s="2"/>
      <c r="H25" s="2"/>
      <c r="I25" s="2"/>
      <c r="AB25" s="7" t="s">
        <v>1</v>
      </c>
    </row>
    <row r="26" spans="1:30" s="1" customFormat="1" ht="15" customHeight="1" collapsed="1">
      <c r="A26" s="197" t="s">
        <v>2</v>
      </c>
      <c r="B26" s="116" t="s">
        <v>3</v>
      </c>
      <c r="C26" s="116" t="s">
        <v>4</v>
      </c>
      <c r="D26" s="116" t="s">
        <v>5</v>
      </c>
      <c r="E26" s="116" t="s">
        <v>6</v>
      </c>
      <c r="F26" s="217" t="s">
        <v>175</v>
      </c>
      <c r="G26" s="220" t="s">
        <v>176</v>
      </c>
      <c r="H26" s="220" t="s">
        <v>177</v>
      </c>
      <c r="I26" s="223"/>
      <c r="J26" s="201" t="s">
        <v>110</v>
      </c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</row>
    <row r="27" spans="1:30" s="1" customFormat="1" ht="21" customHeight="1">
      <c r="A27" s="198"/>
      <c r="B27" s="200"/>
      <c r="C27" s="200"/>
      <c r="D27" s="200"/>
      <c r="E27" s="200"/>
      <c r="F27" s="218"/>
      <c r="G27" s="221"/>
      <c r="H27" s="221"/>
      <c r="I27" s="223"/>
      <c r="J27" s="212" t="s">
        <v>149</v>
      </c>
      <c r="K27" s="212"/>
      <c r="L27" s="212"/>
      <c r="M27" s="212"/>
      <c r="N27" s="212"/>
      <c r="O27" s="169" t="s">
        <v>150</v>
      </c>
      <c r="P27" s="169"/>
      <c r="Q27" s="169"/>
      <c r="R27" s="169"/>
      <c r="S27" s="169"/>
      <c r="T27" s="169"/>
      <c r="U27" s="169"/>
      <c r="V27" s="169" t="s">
        <v>118</v>
      </c>
      <c r="W27" s="169"/>
      <c r="X27" s="169"/>
      <c r="Y27" s="169"/>
      <c r="Z27" s="169"/>
      <c r="AA27" s="169"/>
      <c r="AB27" s="169"/>
      <c r="AC27" s="116" t="s">
        <v>171</v>
      </c>
    </row>
    <row r="28" spans="1:30" ht="36.75" customHeight="1">
      <c r="A28" s="199"/>
      <c r="B28" s="117"/>
      <c r="C28" s="117"/>
      <c r="D28" s="117"/>
      <c r="E28" s="117"/>
      <c r="F28" s="219"/>
      <c r="G28" s="222"/>
      <c r="H28" s="222"/>
      <c r="I28" s="223"/>
      <c r="J28" s="45" t="s">
        <v>151</v>
      </c>
      <c r="K28" s="45" t="s">
        <v>152</v>
      </c>
      <c r="L28" s="45" t="s">
        <v>153</v>
      </c>
      <c r="M28" s="45" t="s">
        <v>154</v>
      </c>
      <c r="N28" s="45" t="s">
        <v>144</v>
      </c>
      <c r="O28" s="52" t="s">
        <v>111</v>
      </c>
      <c r="P28" s="45" t="s">
        <v>112</v>
      </c>
      <c r="Q28" s="45" t="s">
        <v>113</v>
      </c>
      <c r="R28" s="45" t="s">
        <v>114</v>
      </c>
      <c r="S28" s="45" t="s">
        <v>115</v>
      </c>
      <c r="T28" s="45" t="s">
        <v>116</v>
      </c>
      <c r="U28" s="45" t="s">
        <v>117</v>
      </c>
      <c r="V28" s="45" t="s">
        <v>119</v>
      </c>
      <c r="W28" s="52" t="s">
        <v>120</v>
      </c>
      <c r="X28" s="52" t="s">
        <v>121</v>
      </c>
      <c r="Y28" s="45" t="s">
        <v>122</v>
      </c>
      <c r="Z28" s="52" t="s">
        <v>123</v>
      </c>
      <c r="AA28" s="45" t="s">
        <v>174</v>
      </c>
      <c r="AB28" s="52" t="s">
        <v>125</v>
      </c>
      <c r="AC28" s="117"/>
    </row>
    <row r="29" spans="1:30" ht="8.25" customHeight="1">
      <c r="A29" s="5">
        <v>1</v>
      </c>
      <c r="B29" s="5">
        <v>2</v>
      </c>
      <c r="C29" s="5">
        <v>3</v>
      </c>
      <c r="D29" s="5">
        <v>4</v>
      </c>
      <c r="E29" s="5">
        <v>5</v>
      </c>
      <c r="F29" s="71"/>
      <c r="G29" s="71"/>
      <c r="H29" s="71"/>
      <c r="I29" s="71"/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>
        <v>12</v>
      </c>
      <c r="Q29" s="5">
        <v>13</v>
      </c>
      <c r="R29" s="5">
        <v>14</v>
      </c>
      <c r="S29" s="5">
        <v>15</v>
      </c>
      <c r="T29" s="5">
        <v>16</v>
      </c>
      <c r="U29" s="5">
        <v>17</v>
      </c>
      <c r="V29" s="5">
        <v>18</v>
      </c>
      <c r="W29" s="5">
        <v>19</v>
      </c>
      <c r="X29" s="5">
        <v>20</v>
      </c>
      <c r="Y29" s="5">
        <v>21</v>
      </c>
      <c r="Z29" s="5">
        <v>22</v>
      </c>
      <c r="AA29" s="5">
        <v>23</v>
      </c>
      <c r="AB29" s="5">
        <v>24</v>
      </c>
      <c r="AC29" s="45">
        <v>25</v>
      </c>
    </row>
    <row r="30" spans="1:30" ht="28.5" customHeight="1">
      <c r="A30" s="14" t="s">
        <v>7</v>
      </c>
      <c r="B30" s="21" t="s">
        <v>8</v>
      </c>
      <c r="C30" s="27">
        <f>ROUND(C32+C170+C183+C190,0)</f>
        <v>3042648</v>
      </c>
      <c r="D30" s="27">
        <f>ROUND(D32+D170+D183+D190,0)</f>
        <v>6696540</v>
      </c>
      <c r="E30" s="27">
        <f>ROUND(E32+E170+E183+E190,0)</f>
        <v>9596476</v>
      </c>
      <c r="F30" s="184"/>
      <c r="G30" s="185"/>
      <c r="H30" s="185"/>
      <c r="I30" s="186"/>
      <c r="J30" s="44">
        <f t="shared" ref="J30:AC30" si="0">ROUND(J32+J170+J183+J190,2)</f>
        <v>24.74</v>
      </c>
      <c r="K30" s="44">
        <f t="shared" si="0"/>
        <v>29.51</v>
      </c>
      <c r="L30" s="44">
        <f t="shared" si="0"/>
        <v>19913.919999999998</v>
      </c>
      <c r="M30" s="44">
        <f t="shared" si="0"/>
        <v>11491.98</v>
      </c>
      <c r="N30" s="44">
        <f t="shared" si="0"/>
        <v>343048.27</v>
      </c>
      <c r="O30" s="44">
        <f t="shared" si="0"/>
        <v>27.06</v>
      </c>
      <c r="P30" s="44">
        <f t="shared" si="0"/>
        <v>68.28</v>
      </c>
      <c r="Q30" s="44">
        <f t="shared" si="0"/>
        <v>219.69</v>
      </c>
      <c r="R30" s="44">
        <f t="shared" si="0"/>
        <v>81.760000000000005</v>
      </c>
      <c r="S30" s="44">
        <f t="shared" si="0"/>
        <v>441.86</v>
      </c>
      <c r="T30" s="44">
        <f t="shared" si="0"/>
        <v>1232.2</v>
      </c>
      <c r="U30" s="44">
        <f t="shared" si="0"/>
        <v>140.66999999999999</v>
      </c>
      <c r="V30" s="44">
        <f t="shared" si="0"/>
        <v>7.0000000000000007E-2</v>
      </c>
      <c r="W30" s="44">
        <f t="shared" si="0"/>
        <v>1716.09</v>
      </c>
      <c r="X30" s="44">
        <f t="shared" si="0"/>
        <v>799706.32</v>
      </c>
      <c r="Y30" s="44">
        <f t="shared" si="0"/>
        <v>799706.32</v>
      </c>
      <c r="Z30" s="44">
        <f t="shared" si="0"/>
        <v>1315.31</v>
      </c>
      <c r="AA30" s="44">
        <f t="shared" si="0"/>
        <v>3445.5</v>
      </c>
      <c r="AB30" s="44">
        <f t="shared" si="0"/>
        <v>868.7</v>
      </c>
      <c r="AC30" s="44">
        <f t="shared" si="0"/>
        <v>56958.71</v>
      </c>
      <c r="AD30" s="70"/>
    </row>
    <row r="31" spans="1:30" ht="15" customHeight="1">
      <c r="A31" s="194" t="s">
        <v>9</v>
      </c>
      <c r="B31" s="195"/>
      <c r="C31" s="195"/>
      <c r="D31" s="195"/>
      <c r="E31" s="195"/>
      <c r="F31" s="195"/>
      <c r="G31" s="195"/>
      <c r="H31" s="195"/>
      <c r="I31" s="195"/>
      <c r="J31" s="196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50"/>
      <c r="AB31" s="50"/>
      <c r="AC31" s="66"/>
    </row>
    <row r="32" spans="1:30" ht="27.75" hidden="1" customHeight="1" outlineLevel="1">
      <c r="A32" s="15" t="s">
        <v>10</v>
      </c>
      <c r="B32" s="20" t="s">
        <v>11</v>
      </c>
      <c r="C32" s="27">
        <f>ROUND(C34+C58+C63+C76+C92+C96+C101+C106+C116+C119+C126+C138+C144+C149+C154+C162,0)</f>
        <v>2789221</v>
      </c>
      <c r="D32" s="27">
        <f>ROUND(D34+D58+D63+D76+D92+D96+D101+D106+D116+D119+D126+D138+D144+D149+D154+D162,0)</f>
        <v>226597</v>
      </c>
      <c r="E32" s="44">
        <f>SUM(E34:E154)</f>
        <v>2873106</v>
      </c>
      <c r="F32" s="187"/>
      <c r="G32" s="188"/>
      <c r="H32" s="188"/>
      <c r="I32" s="189"/>
      <c r="J32" s="44">
        <f t="shared" ref="J32:AC32" si="1">SUM(J34:J154)</f>
        <v>7.3999999999999995</v>
      </c>
      <c r="K32" s="44">
        <f t="shared" si="1"/>
        <v>8.8400000000000016</v>
      </c>
      <c r="L32" s="44">
        <f t="shared" si="1"/>
        <v>6592.85</v>
      </c>
      <c r="M32" s="44">
        <f t="shared" si="1"/>
        <v>3440.6</v>
      </c>
      <c r="N32" s="44">
        <f t="shared" si="1"/>
        <v>75054.770000000019</v>
      </c>
      <c r="O32" s="44">
        <f t="shared" si="1"/>
        <v>8.11</v>
      </c>
      <c r="P32" s="44">
        <f t="shared" si="1"/>
        <v>20.45</v>
      </c>
      <c r="Q32" s="44">
        <f t="shared" si="1"/>
        <v>65.78</v>
      </c>
      <c r="R32" s="44">
        <f t="shared" si="1"/>
        <v>24.48</v>
      </c>
      <c r="S32" s="44">
        <f t="shared" si="1"/>
        <v>132.30000000000001</v>
      </c>
      <c r="T32" s="44">
        <f t="shared" si="1"/>
        <v>368.91000000000008</v>
      </c>
      <c r="U32" s="44">
        <f t="shared" si="1"/>
        <v>42.099999999999994</v>
      </c>
      <c r="V32" s="44">
        <f t="shared" si="1"/>
        <v>0.02</v>
      </c>
      <c r="W32" s="44">
        <f t="shared" si="1"/>
        <v>513.78</v>
      </c>
      <c r="X32" s="44">
        <f t="shared" si="1"/>
        <v>239425.47999999998</v>
      </c>
      <c r="Y32" s="44">
        <f t="shared" si="1"/>
        <v>239425.47999999998</v>
      </c>
      <c r="Z32" s="44">
        <f t="shared" si="1"/>
        <v>393.79</v>
      </c>
      <c r="AA32" s="44">
        <f t="shared" si="1"/>
        <v>708.33</v>
      </c>
      <c r="AB32" s="44">
        <f t="shared" si="1"/>
        <v>160.55999999999997</v>
      </c>
      <c r="AC32" s="44">
        <f t="shared" si="1"/>
        <v>10364.450000000001</v>
      </c>
    </row>
    <row r="33" spans="1:29" ht="15" hidden="1" customHeight="1" outlineLevel="1">
      <c r="A33" s="194" t="s">
        <v>9</v>
      </c>
      <c r="B33" s="195"/>
      <c r="C33" s="195"/>
      <c r="D33" s="195"/>
      <c r="E33" s="195"/>
      <c r="F33" s="195"/>
      <c r="G33" s="195"/>
      <c r="H33" s="195"/>
      <c r="I33" s="195"/>
      <c r="J33" s="196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50"/>
      <c r="AB33" s="50"/>
      <c r="AC33" s="66"/>
    </row>
    <row r="34" spans="1:29" ht="26.25" hidden="1" customHeight="1" outlineLevel="2">
      <c r="A34" s="4" t="s">
        <v>12</v>
      </c>
      <c r="B34" s="19" t="s">
        <v>13</v>
      </c>
      <c r="C34" s="28">
        <v>1119361</v>
      </c>
      <c r="D34" s="28"/>
      <c r="E34" s="29">
        <f>ROUND(SUM(C34:D34),2)</f>
        <v>1119361</v>
      </c>
      <c r="F34" s="133"/>
      <c r="G34" s="134"/>
      <c r="H34" s="134"/>
      <c r="I34" s="135"/>
      <c r="J34" s="26">
        <f>ROUND(E34/AB$4/12,2)</f>
        <v>2.89</v>
      </c>
      <c r="K34" s="26">
        <f>ROUND(E$34/AB$5/12,2)</f>
        <v>3.44</v>
      </c>
      <c r="L34" s="26">
        <f>ROUND(AB$6*E34/AB$4/12,2)</f>
        <v>2966.91</v>
      </c>
      <c r="M34" s="26">
        <f>ROUND(AB$7*E34/AB$4/12,2)</f>
        <v>1340.46</v>
      </c>
      <c r="N34" s="26"/>
      <c r="O34" s="26">
        <f>ROUND(E34/AB$14/12,2)</f>
        <v>3.16</v>
      </c>
      <c r="P34" s="26">
        <f>ROUND(E34/AB$10/12,2)</f>
        <v>7.97</v>
      </c>
      <c r="Q34" s="26">
        <f>ROUND(E34/AB$11/12,2)</f>
        <v>25.63</v>
      </c>
      <c r="R34" s="26">
        <f>ROUND(E34/AB$12/12,2)</f>
        <v>9.5399999999999991</v>
      </c>
      <c r="S34" s="26">
        <f>ROUND(E34/AB$13/12,2)</f>
        <v>51.54</v>
      </c>
      <c r="T34" s="26">
        <f>ROUND(E34/AB$15/12,2)</f>
        <v>143.72999999999999</v>
      </c>
      <c r="U34" s="26">
        <f>ROUND(E34/AB$16/12,2)</f>
        <v>16.41</v>
      </c>
      <c r="V34" s="26">
        <f>ROUND(J34/AB$17/12,2)</f>
        <v>0.01</v>
      </c>
      <c r="W34" s="26">
        <f>ROUND(E34/AB$18/12,2)</f>
        <v>200.17</v>
      </c>
      <c r="X34" s="26">
        <f>ROUND(E34/AB$19/12,2)</f>
        <v>93280.08</v>
      </c>
      <c r="Y34" s="26">
        <f>ROUND(E34/AB$20/12,2)</f>
        <v>93280.08</v>
      </c>
      <c r="Z34" s="26">
        <f>ROUND(E34/AB$21/12,2)</f>
        <v>153.41999999999999</v>
      </c>
      <c r="AA34" s="26"/>
      <c r="AB34" s="26">
        <f>ROUND(E34/AB$23/12,2)</f>
        <v>153.41999999999999</v>
      </c>
      <c r="AC34" s="26">
        <f>ROUND(E34/AB$24/12,2)</f>
        <v>10364.450000000001</v>
      </c>
    </row>
    <row r="35" spans="1:29" s="1" customFormat="1" ht="26.25" hidden="1" customHeight="1" outlineLevel="3">
      <c r="A35" s="174"/>
      <c r="B35" s="174"/>
      <c r="C35" s="175"/>
      <c r="D35" s="202" t="s">
        <v>196</v>
      </c>
      <c r="E35" s="29" t="s">
        <v>218</v>
      </c>
      <c r="F35" s="76" t="s">
        <v>178</v>
      </c>
      <c r="G35" s="73" t="s">
        <v>179</v>
      </c>
      <c r="H35" s="136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8"/>
    </row>
    <row r="36" spans="1:29" s="1" customFormat="1" ht="17.25" hidden="1" customHeight="1" outlineLevel="3">
      <c r="A36" s="176"/>
      <c r="B36" s="176"/>
      <c r="C36" s="177"/>
      <c r="D36" s="203"/>
      <c r="E36" s="29" t="s">
        <v>219</v>
      </c>
      <c r="F36" s="76" t="s">
        <v>180</v>
      </c>
      <c r="G36" s="73" t="s">
        <v>181</v>
      </c>
      <c r="H36" s="139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1"/>
    </row>
    <row r="37" spans="1:29" s="1" customFormat="1" ht="14.25" hidden="1" customHeight="1" outlineLevel="3">
      <c r="A37" s="176"/>
      <c r="B37" s="176"/>
      <c r="C37" s="177"/>
      <c r="D37" s="203"/>
      <c r="E37" s="29" t="s">
        <v>220</v>
      </c>
      <c r="F37" s="76" t="s">
        <v>182</v>
      </c>
      <c r="G37" s="73" t="s">
        <v>183</v>
      </c>
      <c r="H37" s="139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1"/>
    </row>
    <row r="38" spans="1:29" s="1" customFormat="1" ht="13.5" hidden="1" customHeight="1" outlineLevel="3">
      <c r="A38" s="176"/>
      <c r="B38" s="176"/>
      <c r="C38" s="177"/>
      <c r="D38" s="203"/>
      <c r="E38" s="29" t="s">
        <v>221</v>
      </c>
      <c r="F38" s="76" t="s">
        <v>184</v>
      </c>
      <c r="G38" s="73" t="s">
        <v>185</v>
      </c>
      <c r="H38" s="139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1"/>
    </row>
    <row r="39" spans="1:29" s="1" customFormat="1" ht="13.5" hidden="1" customHeight="1" outlineLevel="3">
      <c r="A39" s="176"/>
      <c r="B39" s="176"/>
      <c r="C39" s="177"/>
      <c r="D39" s="203"/>
      <c r="E39" s="29" t="s">
        <v>222</v>
      </c>
      <c r="F39" s="76" t="s">
        <v>186</v>
      </c>
      <c r="G39" s="73" t="s">
        <v>187</v>
      </c>
      <c r="H39" s="13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1"/>
    </row>
    <row r="40" spans="1:29" s="1" customFormat="1" ht="26.25" hidden="1" customHeight="1" outlineLevel="3">
      <c r="A40" s="176"/>
      <c r="B40" s="176"/>
      <c r="C40" s="177"/>
      <c r="D40" s="203"/>
      <c r="E40" s="29" t="s">
        <v>223</v>
      </c>
      <c r="F40" s="76" t="s">
        <v>188</v>
      </c>
      <c r="G40" s="73" t="s">
        <v>183</v>
      </c>
      <c r="H40" s="139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</row>
    <row r="41" spans="1:29" s="1" customFormat="1" ht="26.25" hidden="1" customHeight="1" outlineLevel="3">
      <c r="A41" s="176"/>
      <c r="B41" s="176"/>
      <c r="C41" s="177"/>
      <c r="D41" s="203"/>
      <c r="E41" s="29" t="s">
        <v>224</v>
      </c>
      <c r="F41" s="76" t="s">
        <v>189</v>
      </c>
      <c r="G41" s="73" t="s">
        <v>190</v>
      </c>
      <c r="H41" s="139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1"/>
    </row>
    <row r="42" spans="1:29" s="1" customFormat="1" ht="45" hidden="1" customHeight="1" outlineLevel="3">
      <c r="A42" s="176"/>
      <c r="B42" s="176"/>
      <c r="C42" s="177"/>
      <c r="D42" s="203"/>
      <c r="E42" s="29" t="s">
        <v>225</v>
      </c>
      <c r="F42" s="76" t="s">
        <v>191</v>
      </c>
      <c r="G42" s="73" t="s">
        <v>192</v>
      </c>
      <c r="H42" s="139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1"/>
    </row>
    <row r="43" spans="1:29" s="1" customFormat="1" ht="17.25" hidden="1" customHeight="1" outlineLevel="3">
      <c r="A43" s="176"/>
      <c r="B43" s="176"/>
      <c r="C43" s="177"/>
      <c r="D43" s="203"/>
      <c r="E43" s="29" t="s">
        <v>226</v>
      </c>
      <c r="F43" s="76" t="s">
        <v>193</v>
      </c>
      <c r="G43" s="73" t="s">
        <v>194</v>
      </c>
      <c r="H43" s="139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1"/>
    </row>
    <row r="44" spans="1:29" s="1" customFormat="1" ht="18" hidden="1" customHeight="1" outlineLevel="3">
      <c r="A44" s="176"/>
      <c r="B44" s="176"/>
      <c r="C44" s="177"/>
      <c r="D44" s="207"/>
      <c r="E44" s="29" t="s">
        <v>227</v>
      </c>
      <c r="F44" s="76" t="s">
        <v>195</v>
      </c>
      <c r="G44" s="74" t="s">
        <v>179</v>
      </c>
      <c r="H44" s="139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1"/>
    </row>
    <row r="45" spans="1:29" s="1" customFormat="1" ht="26.25" hidden="1" customHeight="1" outlineLevel="3" collapsed="1">
      <c r="A45" s="176"/>
      <c r="B45" s="176"/>
      <c r="C45" s="177"/>
      <c r="D45" s="202" t="s">
        <v>217</v>
      </c>
      <c r="E45" s="29" t="s">
        <v>228</v>
      </c>
      <c r="F45" s="76" t="s">
        <v>197</v>
      </c>
      <c r="G45" s="73" t="s">
        <v>198</v>
      </c>
      <c r="H45" s="139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1"/>
    </row>
    <row r="46" spans="1:29" s="1" customFormat="1" ht="32.25" hidden="1" customHeight="1" outlineLevel="3">
      <c r="A46" s="176"/>
      <c r="B46" s="176"/>
      <c r="C46" s="177"/>
      <c r="D46" s="203"/>
      <c r="E46" s="29" t="s">
        <v>229</v>
      </c>
      <c r="F46" s="76" t="s">
        <v>199</v>
      </c>
      <c r="G46" s="73" t="s">
        <v>200</v>
      </c>
      <c r="H46" s="139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1"/>
    </row>
    <row r="47" spans="1:29" s="1" customFormat="1" ht="26.25" hidden="1" customHeight="1" outlineLevel="3">
      <c r="A47" s="176"/>
      <c r="B47" s="176"/>
      <c r="C47" s="177"/>
      <c r="D47" s="203"/>
      <c r="E47" s="29" t="s">
        <v>230</v>
      </c>
      <c r="F47" s="76" t="s">
        <v>201</v>
      </c>
      <c r="G47" s="73" t="s">
        <v>198</v>
      </c>
      <c r="H47" s="139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1"/>
    </row>
    <row r="48" spans="1:29" s="1" customFormat="1" ht="26.25" hidden="1" customHeight="1" outlineLevel="3">
      <c r="A48" s="176"/>
      <c r="B48" s="176"/>
      <c r="C48" s="177"/>
      <c r="D48" s="203"/>
      <c r="E48" s="29" t="s">
        <v>231</v>
      </c>
      <c r="F48" s="76" t="s">
        <v>202</v>
      </c>
      <c r="G48" s="73" t="s">
        <v>181</v>
      </c>
      <c r="H48" s="139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1"/>
    </row>
    <row r="49" spans="1:29" s="1" customFormat="1" ht="26.25" hidden="1" customHeight="1" outlineLevel="3">
      <c r="A49" s="176"/>
      <c r="B49" s="176"/>
      <c r="C49" s="177"/>
      <c r="D49" s="203"/>
      <c r="E49" s="29" t="s">
        <v>232</v>
      </c>
      <c r="F49" s="76" t="s">
        <v>203</v>
      </c>
      <c r="G49" s="73" t="s">
        <v>204</v>
      </c>
      <c r="H49" s="139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1"/>
    </row>
    <row r="50" spans="1:29" s="1" customFormat="1" ht="26.25" hidden="1" customHeight="1" outlineLevel="3">
      <c r="A50" s="176"/>
      <c r="B50" s="176"/>
      <c r="C50" s="177"/>
      <c r="D50" s="203"/>
      <c r="E50" s="29" t="s">
        <v>233</v>
      </c>
      <c r="F50" s="76" t="s">
        <v>205</v>
      </c>
      <c r="G50" s="73" t="s">
        <v>206</v>
      </c>
      <c r="H50" s="139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1"/>
    </row>
    <row r="51" spans="1:29" s="1" customFormat="1" ht="26.25" hidden="1" customHeight="1" outlineLevel="3">
      <c r="A51" s="176"/>
      <c r="B51" s="176"/>
      <c r="C51" s="177"/>
      <c r="D51" s="203"/>
      <c r="E51" s="29" t="s">
        <v>234</v>
      </c>
      <c r="F51" s="76" t="s">
        <v>207</v>
      </c>
      <c r="G51" s="73" t="s">
        <v>208</v>
      </c>
      <c r="H51" s="13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1"/>
    </row>
    <row r="52" spans="1:29" s="1" customFormat="1" ht="26.25" hidden="1" customHeight="1" outlineLevel="3">
      <c r="A52" s="176"/>
      <c r="B52" s="176"/>
      <c r="C52" s="177"/>
      <c r="D52" s="203"/>
      <c r="E52" s="29" t="s">
        <v>235</v>
      </c>
      <c r="F52" s="76" t="s">
        <v>209</v>
      </c>
      <c r="G52" s="73" t="s">
        <v>204</v>
      </c>
      <c r="H52" s="139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1"/>
    </row>
    <row r="53" spans="1:29" s="1" customFormat="1" ht="26.25" hidden="1" customHeight="1" outlineLevel="3">
      <c r="A53" s="176"/>
      <c r="B53" s="176"/>
      <c r="C53" s="177"/>
      <c r="D53" s="203"/>
      <c r="E53" s="29" t="s">
        <v>236</v>
      </c>
      <c r="F53" s="76" t="s">
        <v>210</v>
      </c>
      <c r="G53" s="73" t="s">
        <v>204</v>
      </c>
      <c r="H53" s="139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1"/>
    </row>
    <row r="54" spans="1:29" s="1" customFormat="1" ht="26.25" hidden="1" customHeight="1" outlineLevel="3">
      <c r="A54" s="176"/>
      <c r="B54" s="176"/>
      <c r="C54" s="177"/>
      <c r="D54" s="203"/>
      <c r="E54" s="29" t="s">
        <v>237</v>
      </c>
      <c r="F54" s="76" t="s">
        <v>211</v>
      </c>
      <c r="G54" s="73" t="s">
        <v>192</v>
      </c>
      <c r="H54" s="139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1"/>
    </row>
    <row r="55" spans="1:29" s="1" customFormat="1" ht="26.25" hidden="1" customHeight="1" outlineLevel="3">
      <c r="A55" s="176"/>
      <c r="B55" s="176"/>
      <c r="C55" s="177"/>
      <c r="D55" s="203"/>
      <c r="E55" s="29" t="s">
        <v>238</v>
      </c>
      <c r="F55" s="76" t="s">
        <v>212</v>
      </c>
      <c r="G55" s="73" t="s">
        <v>204</v>
      </c>
      <c r="H55" s="139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1"/>
    </row>
    <row r="56" spans="1:29" s="1" customFormat="1" ht="26.25" hidden="1" customHeight="1" outlineLevel="3">
      <c r="A56" s="176"/>
      <c r="B56" s="176"/>
      <c r="C56" s="177"/>
      <c r="D56" s="203"/>
      <c r="E56" s="29" t="s">
        <v>239</v>
      </c>
      <c r="F56" s="76" t="s">
        <v>213</v>
      </c>
      <c r="G56" s="73" t="s">
        <v>214</v>
      </c>
      <c r="H56" s="139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1"/>
    </row>
    <row r="57" spans="1:29" s="1" customFormat="1" ht="26.25" hidden="1" customHeight="1" outlineLevel="3">
      <c r="A57" s="178"/>
      <c r="B57" s="178"/>
      <c r="C57" s="179"/>
      <c r="D57" s="203"/>
      <c r="E57" s="29" t="s">
        <v>240</v>
      </c>
      <c r="F57" s="76" t="s">
        <v>215</v>
      </c>
      <c r="G57" s="74" t="s">
        <v>216</v>
      </c>
      <c r="H57" s="142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4"/>
    </row>
    <row r="58" spans="1:29" ht="28.5" hidden="1" customHeight="1" outlineLevel="2" collapsed="1">
      <c r="A58" s="4" t="s">
        <v>14</v>
      </c>
      <c r="B58" s="19" t="s">
        <v>15</v>
      </c>
      <c r="C58" s="30"/>
      <c r="D58" s="30">
        <v>8500</v>
      </c>
      <c r="E58" s="29">
        <f t="shared" ref="E58:E169" si="2">ROUND(SUM(C58:D58),2)</f>
        <v>8500</v>
      </c>
      <c r="F58" s="133"/>
      <c r="G58" s="134"/>
      <c r="H58" s="134"/>
      <c r="I58" s="135"/>
      <c r="J58" s="26">
        <f>ROUND(E58/AB$4/12,2)</f>
        <v>0.02</v>
      </c>
      <c r="K58" s="26">
        <f>ROUND(E58/AB$5/12,2)</f>
        <v>0.03</v>
      </c>
      <c r="L58" s="26"/>
      <c r="M58" s="26">
        <f>ROUND(AB$7*E58/AB$4/12,2)</f>
        <v>10.18</v>
      </c>
      <c r="N58" s="26"/>
      <c r="O58" s="26">
        <f>ROUND(E58/AB$14/12,2)</f>
        <v>0.02</v>
      </c>
      <c r="P58" s="26">
        <f>ROUND(E58/AB$10/12,2)</f>
        <v>0.06</v>
      </c>
      <c r="Q58" s="26">
        <f>ROUND(E58/AB$11/12,2)</f>
        <v>0.19</v>
      </c>
      <c r="R58" s="26">
        <f>ROUND(E58/AB$12/12,2)</f>
        <v>7.0000000000000007E-2</v>
      </c>
      <c r="S58" s="26">
        <f>ROUND(E58/AB$13/12,2)</f>
        <v>0.39</v>
      </c>
      <c r="T58" s="26">
        <f>ROUND(E58/AB$15/12,2)</f>
        <v>1.0900000000000001</v>
      </c>
      <c r="U58" s="26">
        <f>ROUND(E58/AB$16/12,2)</f>
        <v>0.12</v>
      </c>
      <c r="V58" s="26">
        <f>ROUND(J58/AB$17/12,2)</f>
        <v>0</v>
      </c>
      <c r="W58" s="26">
        <f>ROUND(E58/AB$18/12,2)</f>
        <v>1.52</v>
      </c>
      <c r="X58" s="26">
        <f>ROUND(E58/AB$19/12,2)</f>
        <v>708.33</v>
      </c>
      <c r="Y58" s="26">
        <f>ROUND(E58/AB$20/12,2)</f>
        <v>708.33</v>
      </c>
      <c r="Z58" s="26">
        <f>ROUND(E58/AB$21/12,2)</f>
        <v>1.17</v>
      </c>
      <c r="AA58" s="26">
        <f>ROUND(E58/AB$22/12,2)</f>
        <v>708.33</v>
      </c>
      <c r="AB58" s="26">
        <f>ROUND(E58/AB$23/12,2)</f>
        <v>1.17</v>
      </c>
      <c r="AC58" s="26"/>
    </row>
    <row r="59" spans="1:29" s="1" customFormat="1" ht="28.5" hidden="1" customHeight="1" outlineLevel="3">
      <c r="A59" s="174"/>
      <c r="B59" s="174"/>
      <c r="C59" s="175"/>
      <c r="D59" s="204" t="s">
        <v>246</v>
      </c>
      <c r="E59" s="29" t="s">
        <v>247</v>
      </c>
      <c r="F59" s="76" t="s">
        <v>241</v>
      </c>
      <c r="G59" s="73" t="s">
        <v>242</v>
      </c>
      <c r="H59" s="136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8"/>
    </row>
    <row r="60" spans="1:29" s="1" customFormat="1" ht="28.5" hidden="1" customHeight="1" outlineLevel="3">
      <c r="A60" s="176"/>
      <c r="B60" s="176"/>
      <c r="C60" s="177"/>
      <c r="D60" s="205"/>
      <c r="E60" s="29" t="s">
        <v>248</v>
      </c>
      <c r="F60" s="76" t="s">
        <v>243</v>
      </c>
      <c r="G60" s="73" t="s">
        <v>183</v>
      </c>
      <c r="H60" s="139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1"/>
    </row>
    <row r="61" spans="1:29" s="1" customFormat="1" ht="28.5" hidden="1" customHeight="1" outlineLevel="3">
      <c r="A61" s="176"/>
      <c r="B61" s="176"/>
      <c r="C61" s="177"/>
      <c r="D61" s="205"/>
      <c r="E61" s="29" t="s">
        <v>249</v>
      </c>
      <c r="F61" s="76" t="s">
        <v>244</v>
      </c>
      <c r="G61" s="73" t="s">
        <v>242</v>
      </c>
      <c r="H61" s="139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1"/>
    </row>
    <row r="62" spans="1:29" s="1" customFormat="1" ht="28.5" hidden="1" customHeight="1" outlineLevel="3">
      <c r="A62" s="178"/>
      <c r="B62" s="178"/>
      <c r="C62" s="179"/>
      <c r="D62" s="206"/>
      <c r="E62" s="29" t="s">
        <v>250</v>
      </c>
      <c r="F62" s="76" t="s">
        <v>245</v>
      </c>
      <c r="G62" s="74" t="s">
        <v>242</v>
      </c>
      <c r="H62" s="142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4"/>
    </row>
    <row r="63" spans="1:29" ht="26.25" hidden="1" customHeight="1" outlineLevel="2" collapsed="1">
      <c r="A63" s="4" t="s">
        <v>16</v>
      </c>
      <c r="B63" s="19" t="s">
        <v>17</v>
      </c>
      <c r="C63" s="30"/>
      <c r="D63" s="30">
        <v>28000</v>
      </c>
      <c r="E63" s="29">
        <f t="shared" si="2"/>
        <v>28000</v>
      </c>
      <c r="F63" s="133"/>
      <c r="G63" s="134"/>
      <c r="H63" s="134"/>
      <c r="I63" s="135"/>
      <c r="J63" s="26">
        <f>ROUND(E63/AB$4/12,2)</f>
        <v>7.0000000000000007E-2</v>
      </c>
      <c r="K63" s="26">
        <f>ROUND(E63/AB$5/12,2)</f>
        <v>0.09</v>
      </c>
      <c r="L63" s="26"/>
      <c r="M63" s="26">
        <f>ROUND(AB$7*E63/AB$4/12,2)</f>
        <v>33.53</v>
      </c>
      <c r="N63" s="26"/>
      <c r="O63" s="26">
        <f t="shared" ref="O63:O196" si="3">ROUND(E63/AB$14/12,2)</f>
        <v>0.08</v>
      </c>
      <c r="P63" s="26">
        <f>ROUND(E63/AB$10/12,2)</f>
        <v>0.2</v>
      </c>
      <c r="Q63" s="26">
        <f>ROUND(E63/AB$11/12,2)</f>
        <v>0.64</v>
      </c>
      <c r="R63" s="26">
        <f t="shared" ref="R63:R196" si="4">ROUND(E63/AB$12/12,2)</f>
        <v>0.24</v>
      </c>
      <c r="S63" s="26">
        <f t="shared" ref="S63:S196" si="5">ROUND(E63/AB$13/12,2)</f>
        <v>1.29</v>
      </c>
      <c r="T63" s="26">
        <f t="shared" ref="T63:T196" si="6">ROUND(E63/AB$15/12,2)</f>
        <v>3.6</v>
      </c>
      <c r="U63" s="26">
        <f t="shared" ref="U63:U196" si="7">ROUND(E63/AB$16/12,2)</f>
        <v>0.41</v>
      </c>
      <c r="V63" s="26">
        <f t="shared" ref="V63:V196" si="8">ROUND(J63/AB$17/12,2)</f>
        <v>0</v>
      </c>
      <c r="W63" s="26">
        <f t="shared" ref="W63:W196" si="9">ROUND(E63/AB$18/12,2)</f>
        <v>5.01</v>
      </c>
      <c r="X63" s="26">
        <f t="shared" ref="X63:X196" si="10">ROUND(E63/AB$19/12,2)</f>
        <v>2333.33</v>
      </c>
      <c r="Y63" s="26">
        <f t="shared" ref="Y63:Y196" si="11">ROUND(E63/AB$20/12,2)</f>
        <v>2333.33</v>
      </c>
      <c r="Z63" s="26">
        <f t="shared" ref="Z63:Z196" si="12">ROUND(E63/AB$21/12,2)</f>
        <v>3.84</v>
      </c>
      <c r="AA63" s="26"/>
      <c r="AB63" s="26">
        <f t="shared" ref="AB63:AB194" si="13">ROUND(E63/AB$23/12,2)</f>
        <v>3.84</v>
      </c>
      <c r="AC63" s="26"/>
    </row>
    <row r="64" spans="1:29" s="1" customFormat="1" ht="26.25" hidden="1" customHeight="1" outlineLevel="3">
      <c r="A64" s="174"/>
      <c r="B64" s="174"/>
      <c r="C64" s="175"/>
      <c r="D64" s="204" t="s">
        <v>264</v>
      </c>
      <c r="E64" s="29" t="s">
        <v>265</v>
      </c>
      <c r="F64" s="76" t="s">
        <v>251</v>
      </c>
      <c r="G64" s="73" t="s">
        <v>242</v>
      </c>
      <c r="H64" s="136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8"/>
    </row>
    <row r="65" spans="1:29" s="1" customFormat="1" ht="26.25" hidden="1" customHeight="1" outlineLevel="3">
      <c r="A65" s="176"/>
      <c r="B65" s="176"/>
      <c r="C65" s="177"/>
      <c r="D65" s="205"/>
      <c r="E65" s="29" t="s">
        <v>266</v>
      </c>
      <c r="F65" s="76" t="s">
        <v>252</v>
      </c>
      <c r="G65" s="73" t="s">
        <v>242</v>
      </c>
      <c r="H65" s="139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1"/>
    </row>
    <row r="66" spans="1:29" s="1" customFormat="1" ht="26.25" hidden="1" customHeight="1" outlineLevel="3">
      <c r="A66" s="176"/>
      <c r="B66" s="176"/>
      <c r="C66" s="177"/>
      <c r="D66" s="205"/>
      <c r="E66" s="29" t="s">
        <v>267</v>
      </c>
      <c r="F66" s="76" t="s">
        <v>253</v>
      </c>
      <c r="G66" s="73" t="s">
        <v>242</v>
      </c>
      <c r="H66" s="139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1"/>
    </row>
    <row r="67" spans="1:29" s="1" customFormat="1" ht="26.25" hidden="1" customHeight="1" outlineLevel="3">
      <c r="A67" s="176"/>
      <c r="B67" s="176"/>
      <c r="C67" s="177"/>
      <c r="D67" s="205"/>
      <c r="E67" s="29" t="s">
        <v>268</v>
      </c>
      <c r="F67" s="76" t="s">
        <v>254</v>
      </c>
      <c r="G67" s="73" t="s">
        <v>242</v>
      </c>
      <c r="H67" s="139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1"/>
    </row>
    <row r="68" spans="1:29" s="1" customFormat="1" ht="26.25" hidden="1" customHeight="1" outlineLevel="3">
      <c r="A68" s="176"/>
      <c r="B68" s="176"/>
      <c r="C68" s="177"/>
      <c r="D68" s="205"/>
      <c r="E68" s="29" t="s">
        <v>269</v>
      </c>
      <c r="F68" s="76" t="s">
        <v>255</v>
      </c>
      <c r="G68" s="73" t="s">
        <v>242</v>
      </c>
      <c r="H68" s="139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1"/>
    </row>
    <row r="69" spans="1:29" s="1" customFormat="1" ht="26.25" hidden="1" customHeight="1" outlineLevel="3">
      <c r="A69" s="176"/>
      <c r="B69" s="176"/>
      <c r="C69" s="177"/>
      <c r="D69" s="205"/>
      <c r="E69" s="29" t="s">
        <v>270</v>
      </c>
      <c r="F69" s="76" t="s">
        <v>256</v>
      </c>
      <c r="G69" s="73" t="s">
        <v>242</v>
      </c>
      <c r="H69" s="139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1"/>
    </row>
    <row r="70" spans="1:29" s="1" customFormat="1" ht="26.25" hidden="1" customHeight="1" outlineLevel="3">
      <c r="A70" s="176"/>
      <c r="B70" s="176"/>
      <c r="C70" s="177"/>
      <c r="D70" s="205"/>
      <c r="E70" s="29" t="s">
        <v>271</v>
      </c>
      <c r="F70" s="76" t="s">
        <v>255</v>
      </c>
      <c r="G70" s="73" t="s">
        <v>242</v>
      </c>
      <c r="H70" s="139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1"/>
    </row>
    <row r="71" spans="1:29" s="1" customFormat="1" ht="26.25" hidden="1" customHeight="1" outlineLevel="3">
      <c r="A71" s="176"/>
      <c r="B71" s="176"/>
      <c r="C71" s="177"/>
      <c r="D71" s="205"/>
      <c r="E71" s="29" t="s">
        <v>272</v>
      </c>
      <c r="F71" s="76" t="s">
        <v>257</v>
      </c>
      <c r="G71" s="73" t="s">
        <v>198</v>
      </c>
      <c r="H71" s="139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1"/>
    </row>
    <row r="72" spans="1:29" s="1" customFormat="1" ht="59.25" hidden="1" customHeight="1" outlineLevel="3">
      <c r="A72" s="176"/>
      <c r="B72" s="176"/>
      <c r="C72" s="177"/>
      <c r="D72" s="205"/>
      <c r="E72" s="29" t="s">
        <v>273</v>
      </c>
      <c r="F72" s="76" t="s">
        <v>258</v>
      </c>
      <c r="G72" s="73" t="s">
        <v>259</v>
      </c>
      <c r="H72" s="139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1"/>
    </row>
    <row r="73" spans="1:29" s="1" customFormat="1" ht="26.25" hidden="1" customHeight="1" outlineLevel="3">
      <c r="A73" s="176"/>
      <c r="B73" s="176"/>
      <c r="C73" s="177"/>
      <c r="D73" s="205"/>
      <c r="E73" s="29" t="s">
        <v>274</v>
      </c>
      <c r="F73" s="76" t="s">
        <v>260</v>
      </c>
      <c r="G73" s="73" t="s">
        <v>261</v>
      </c>
      <c r="H73" s="139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1"/>
    </row>
    <row r="74" spans="1:29" s="1" customFormat="1" ht="62.25" hidden="1" customHeight="1" outlineLevel="3">
      <c r="A74" s="176"/>
      <c r="B74" s="176"/>
      <c r="C74" s="177"/>
      <c r="D74" s="205"/>
      <c r="E74" s="29" t="s">
        <v>275</v>
      </c>
      <c r="F74" s="76" t="s">
        <v>262</v>
      </c>
      <c r="G74" s="73" t="s">
        <v>263</v>
      </c>
      <c r="H74" s="139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1"/>
    </row>
    <row r="75" spans="1:29" s="1" customFormat="1" ht="26.25" hidden="1" customHeight="1" outlineLevel="3">
      <c r="A75" s="178"/>
      <c r="B75" s="178"/>
      <c r="C75" s="179"/>
      <c r="D75" s="206"/>
      <c r="E75" s="29" t="s">
        <v>276</v>
      </c>
      <c r="F75" s="76" t="s">
        <v>260</v>
      </c>
      <c r="G75" s="74" t="s">
        <v>261</v>
      </c>
      <c r="H75" s="142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4"/>
    </row>
    <row r="76" spans="1:29" ht="15.75" hidden="1" customHeight="1" outlineLevel="2" collapsed="1">
      <c r="A76" s="4" t="s">
        <v>18</v>
      </c>
      <c r="B76" s="19" t="s">
        <v>19</v>
      </c>
      <c r="C76" s="30"/>
      <c r="D76" s="30">
        <v>32000</v>
      </c>
      <c r="E76" s="29">
        <f t="shared" si="2"/>
        <v>32000</v>
      </c>
      <c r="F76" s="133"/>
      <c r="G76" s="134"/>
      <c r="H76" s="134"/>
      <c r="I76" s="135"/>
      <c r="J76" s="26">
        <f>ROUND(E76/AB$4/12,2)</f>
        <v>0.08</v>
      </c>
      <c r="K76" s="26">
        <f>ROUND(E76/AB$5/12,2)</f>
        <v>0.1</v>
      </c>
      <c r="L76" s="26"/>
      <c r="M76" s="26">
        <f>ROUND(AB$7*E76/AB$4/12,2)</f>
        <v>38.32</v>
      </c>
      <c r="N76" s="26"/>
      <c r="O76" s="26">
        <f t="shared" si="3"/>
        <v>0.09</v>
      </c>
      <c r="P76" s="26">
        <f>ROUND(E76/AB$10/12,2)</f>
        <v>0.23</v>
      </c>
      <c r="Q76" s="26">
        <f>ROUND(E76/AB$11/12,2)</f>
        <v>0.73</v>
      </c>
      <c r="R76" s="26">
        <f t="shared" si="4"/>
        <v>0.27</v>
      </c>
      <c r="S76" s="26">
        <f t="shared" si="5"/>
        <v>1.47</v>
      </c>
      <c r="T76" s="26">
        <f t="shared" si="6"/>
        <v>4.1100000000000003</v>
      </c>
      <c r="U76" s="26">
        <f t="shared" si="7"/>
        <v>0.47</v>
      </c>
      <c r="V76" s="26">
        <f t="shared" si="8"/>
        <v>0</v>
      </c>
      <c r="W76" s="26">
        <f t="shared" si="9"/>
        <v>5.72</v>
      </c>
      <c r="X76" s="26">
        <f t="shared" si="10"/>
        <v>2666.67</v>
      </c>
      <c r="Y76" s="26">
        <f t="shared" si="11"/>
        <v>2666.67</v>
      </c>
      <c r="Z76" s="26">
        <f t="shared" si="12"/>
        <v>4.3899999999999997</v>
      </c>
      <c r="AA76" s="26"/>
      <c r="AB76" s="26"/>
      <c r="AC76" s="26"/>
    </row>
    <row r="77" spans="1:29" s="1" customFormat="1" ht="21.75" hidden="1" customHeight="1" outlineLevel="3">
      <c r="A77" s="174"/>
      <c r="B77" s="174"/>
      <c r="C77" s="175"/>
      <c r="D77" s="208" t="s">
        <v>317</v>
      </c>
      <c r="E77" s="29" t="s">
        <v>291</v>
      </c>
      <c r="F77" s="76" t="s">
        <v>251</v>
      </c>
      <c r="G77" s="73" t="s">
        <v>242</v>
      </c>
      <c r="H77" s="136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8"/>
    </row>
    <row r="78" spans="1:29" s="1" customFormat="1" ht="18.75" hidden="1" customHeight="1" outlineLevel="3">
      <c r="A78" s="176"/>
      <c r="B78" s="176"/>
      <c r="C78" s="177"/>
      <c r="D78" s="209"/>
      <c r="E78" s="29" t="s">
        <v>292</v>
      </c>
      <c r="F78" s="76" t="s">
        <v>277</v>
      </c>
      <c r="G78" s="73" t="s">
        <v>242</v>
      </c>
      <c r="H78" s="139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1"/>
    </row>
    <row r="79" spans="1:29" s="1" customFormat="1" ht="23.25" hidden="1" customHeight="1" outlineLevel="3">
      <c r="A79" s="176"/>
      <c r="B79" s="176"/>
      <c r="C79" s="177"/>
      <c r="D79" s="209"/>
      <c r="E79" s="29" t="s">
        <v>293</v>
      </c>
      <c r="F79" s="76" t="s">
        <v>252</v>
      </c>
      <c r="G79" s="73" t="s">
        <v>242</v>
      </c>
      <c r="H79" s="139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1"/>
    </row>
    <row r="80" spans="1:29" s="1" customFormat="1" ht="21" hidden="1" customHeight="1" outlineLevel="3">
      <c r="A80" s="176"/>
      <c r="B80" s="176"/>
      <c r="C80" s="177"/>
      <c r="D80" s="209"/>
      <c r="E80" s="29" t="s">
        <v>294</v>
      </c>
      <c r="F80" s="76" t="s">
        <v>253</v>
      </c>
      <c r="G80" s="73" t="s">
        <v>242</v>
      </c>
      <c r="H80" s="139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1"/>
    </row>
    <row r="81" spans="1:29" s="1" customFormat="1" ht="27.75" hidden="1" customHeight="1" outlineLevel="3">
      <c r="A81" s="176"/>
      <c r="B81" s="176"/>
      <c r="C81" s="177"/>
      <c r="D81" s="209"/>
      <c r="E81" s="29" t="s">
        <v>295</v>
      </c>
      <c r="F81" s="76" t="s">
        <v>255</v>
      </c>
      <c r="G81" s="73" t="s">
        <v>242</v>
      </c>
      <c r="H81" s="139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1"/>
    </row>
    <row r="82" spans="1:29" s="1" customFormat="1" ht="81.75" hidden="1" customHeight="1" outlineLevel="3">
      <c r="A82" s="176"/>
      <c r="B82" s="176"/>
      <c r="C82" s="177"/>
      <c r="D82" s="209"/>
      <c r="E82" s="29" t="s">
        <v>296</v>
      </c>
      <c r="F82" s="76" t="s">
        <v>278</v>
      </c>
      <c r="G82" s="73" t="s">
        <v>242</v>
      </c>
      <c r="H82" s="139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1"/>
    </row>
    <row r="83" spans="1:29" s="1" customFormat="1" ht="21.75" hidden="1" customHeight="1" outlineLevel="3">
      <c r="A83" s="176"/>
      <c r="B83" s="176"/>
      <c r="C83" s="177"/>
      <c r="D83" s="209"/>
      <c r="E83" s="29" t="s">
        <v>297</v>
      </c>
      <c r="F83" s="76" t="s">
        <v>279</v>
      </c>
      <c r="G83" s="73" t="s">
        <v>280</v>
      </c>
      <c r="H83" s="139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1"/>
    </row>
    <row r="84" spans="1:29" s="1" customFormat="1" ht="75.75" hidden="1" customHeight="1" outlineLevel="3">
      <c r="A84" s="176"/>
      <c r="B84" s="176"/>
      <c r="C84" s="177"/>
      <c r="D84" s="209"/>
      <c r="E84" s="29" t="s">
        <v>298</v>
      </c>
      <c r="F84" s="76" t="s">
        <v>281</v>
      </c>
      <c r="G84" s="73" t="s">
        <v>183</v>
      </c>
      <c r="H84" s="139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1"/>
    </row>
    <row r="85" spans="1:29" s="1" customFormat="1" ht="31.5" hidden="1" customHeight="1" outlineLevel="3">
      <c r="A85" s="176"/>
      <c r="B85" s="176"/>
      <c r="C85" s="177"/>
      <c r="D85" s="209"/>
      <c r="E85" s="29" t="s">
        <v>299</v>
      </c>
      <c r="F85" s="76" t="s">
        <v>282</v>
      </c>
      <c r="G85" s="73" t="s">
        <v>183</v>
      </c>
      <c r="H85" s="139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1"/>
    </row>
    <row r="86" spans="1:29" s="1" customFormat="1" ht="33.75" hidden="1" customHeight="1" outlineLevel="3">
      <c r="A86" s="176"/>
      <c r="B86" s="176"/>
      <c r="C86" s="177"/>
      <c r="D86" s="209"/>
      <c r="E86" s="29" t="s">
        <v>300</v>
      </c>
      <c r="F86" s="76" t="s">
        <v>283</v>
      </c>
      <c r="G86" s="73" t="s">
        <v>284</v>
      </c>
      <c r="H86" s="139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1"/>
    </row>
    <row r="87" spans="1:29" s="1" customFormat="1" ht="63" hidden="1" customHeight="1" outlineLevel="3">
      <c r="A87" s="176"/>
      <c r="B87" s="176"/>
      <c r="C87" s="177"/>
      <c r="D87" s="209"/>
      <c r="E87" s="29" t="s">
        <v>301</v>
      </c>
      <c r="F87" s="76" t="s">
        <v>258</v>
      </c>
      <c r="G87" s="73" t="s">
        <v>259</v>
      </c>
      <c r="H87" s="139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1"/>
    </row>
    <row r="88" spans="1:29" s="1" customFormat="1" ht="15.75" hidden="1" customHeight="1" outlineLevel="3">
      <c r="A88" s="176"/>
      <c r="B88" s="176"/>
      <c r="C88" s="177"/>
      <c r="D88" s="209"/>
      <c r="E88" s="29" t="s">
        <v>302</v>
      </c>
      <c r="F88" s="76" t="s">
        <v>285</v>
      </c>
      <c r="G88" s="73" t="s">
        <v>286</v>
      </c>
      <c r="H88" s="139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1"/>
    </row>
    <row r="89" spans="1:29" s="1" customFormat="1" ht="21" hidden="1" customHeight="1" outlineLevel="3">
      <c r="A89" s="176"/>
      <c r="B89" s="176"/>
      <c r="C89" s="177"/>
      <c r="D89" s="209"/>
      <c r="E89" s="29" t="s">
        <v>303</v>
      </c>
      <c r="F89" s="76" t="s">
        <v>287</v>
      </c>
      <c r="G89" s="73" t="s">
        <v>263</v>
      </c>
      <c r="H89" s="139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1"/>
    </row>
    <row r="90" spans="1:29" s="1" customFormat="1" ht="79.5" hidden="1" customHeight="1" outlineLevel="3">
      <c r="A90" s="176"/>
      <c r="B90" s="176"/>
      <c r="C90" s="177"/>
      <c r="D90" s="209"/>
      <c r="E90" s="29" t="s">
        <v>304</v>
      </c>
      <c r="F90" s="76" t="s">
        <v>288</v>
      </c>
      <c r="G90" s="73" t="s">
        <v>289</v>
      </c>
      <c r="H90" s="139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1"/>
    </row>
    <row r="91" spans="1:29" s="1" customFormat="1" ht="20.25" hidden="1" customHeight="1" outlineLevel="3">
      <c r="A91" s="178"/>
      <c r="B91" s="178"/>
      <c r="C91" s="179"/>
      <c r="D91" s="210"/>
      <c r="E91" s="29" t="s">
        <v>305</v>
      </c>
      <c r="F91" s="76" t="s">
        <v>260</v>
      </c>
      <c r="G91" s="73" t="s">
        <v>290</v>
      </c>
      <c r="H91" s="142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4"/>
    </row>
    <row r="92" spans="1:29" ht="24" hidden="1" customHeight="1" outlineLevel="2" collapsed="1">
      <c r="A92" s="4" t="s">
        <v>20</v>
      </c>
      <c r="B92" s="19" t="s">
        <v>21</v>
      </c>
      <c r="C92" s="29">
        <v>93523</v>
      </c>
      <c r="D92" s="29"/>
      <c r="E92" s="29">
        <f t="shared" si="2"/>
        <v>93523</v>
      </c>
      <c r="F92" s="133"/>
      <c r="G92" s="134"/>
      <c r="H92" s="134"/>
      <c r="I92" s="135"/>
      <c r="J92" s="26">
        <f>ROUND(E92/AB$4/12,2)</f>
        <v>0.24</v>
      </c>
      <c r="K92" s="26">
        <f>ROUND(E92/AB$5/12,2)</f>
        <v>0.28999999999999998</v>
      </c>
      <c r="L92" s="26"/>
      <c r="M92" s="26">
        <f>ROUND(AB$7*E92/AB$4/12,2)</f>
        <v>112</v>
      </c>
      <c r="N92" s="26"/>
      <c r="O92" s="26">
        <f t="shared" si="3"/>
        <v>0.26</v>
      </c>
      <c r="P92" s="26">
        <f>ROUND(E92/AB$10/12,2)</f>
        <v>0.67</v>
      </c>
      <c r="Q92" s="26">
        <f>ROUND(E92/AB$11/12,2)</f>
        <v>2.14</v>
      </c>
      <c r="R92" s="26">
        <f t="shared" si="4"/>
        <v>0.8</v>
      </c>
      <c r="S92" s="26">
        <f t="shared" si="5"/>
        <v>4.3099999999999996</v>
      </c>
      <c r="T92" s="26">
        <f t="shared" si="6"/>
        <v>12.01</v>
      </c>
      <c r="U92" s="26">
        <f t="shared" si="7"/>
        <v>1.37</v>
      </c>
      <c r="V92" s="26">
        <f t="shared" si="8"/>
        <v>0</v>
      </c>
      <c r="W92" s="26">
        <f t="shared" si="9"/>
        <v>16.72</v>
      </c>
      <c r="X92" s="26">
        <f t="shared" si="10"/>
        <v>7793.58</v>
      </c>
      <c r="Y92" s="26">
        <f t="shared" si="11"/>
        <v>7793.58</v>
      </c>
      <c r="Z92" s="26">
        <f t="shared" si="12"/>
        <v>12.82</v>
      </c>
      <c r="AA92" s="26"/>
      <c r="AB92" s="26"/>
      <c r="AC92" s="26"/>
    </row>
    <row r="93" spans="1:29" s="1" customFormat="1" ht="24" hidden="1" customHeight="1" outlineLevel="3">
      <c r="A93" s="174"/>
      <c r="B93" s="174"/>
      <c r="C93" s="175"/>
      <c r="D93" s="171" t="s">
        <v>306</v>
      </c>
      <c r="E93" s="80" t="s">
        <v>314</v>
      </c>
      <c r="F93" s="79" t="s">
        <v>307</v>
      </c>
      <c r="G93" s="77" t="s">
        <v>194</v>
      </c>
      <c r="H93" s="124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6"/>
    </row>
    <row r="94" spans="1:29" s="1" customFormat="1" ht="24" hidden="1" customHeight="1" outlineLevel="3">
      <c r="A94" s="176"/>
      <c r="B94" s="176"/>
      <c r="C94" s="177"/>
      <c r="D94" s="172"/>
      <c r="E94" s="80" t="s">
        <v>315</v>
      </c>
      <c r="F94" s="79" t="s">
        <v>308</v>
      </c>
      <c r="G94" s="77" t="s">
        <v>194</v>
      </c>
      <c r="H94" s="127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9"/>
    </row>
    <row r="95" spans="1:29" s="1" customFormat="1" ht="24" hidden="1" customHeight="1" outlineLevel="3">
      <c r="A95" s="178"/>
      <c r="B95" s="178"/>
      <c r="C95" s="179"/>
      <c r="D95" s="173"/>
      <c r="E95" s="80" t="s">
        <v>316</v>
      </c>
      <c r="F95" s="79" t="s">
        <v>309</v>
      </c>
      <c r="G95" s="77" t="s">
        <v>310</v>
      </c>
      <c r="H95" s="130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2"/>
    </row>
    <row r="96" spans="1:29" ht="15.75" hidden="1" customHeight="1" outlineLevel="2" collapsed="1">
      <c r="A96" s="4" t="s">
        <v>22</v>
      </c>
      <c r="B96" s="19" t="s">
        <v>23</v>
      </c>
      <c r="C96" s="29">
        <v>8000</v>
      </c>
      <c r="D96" s="29">
        <v>8000</v>
      </c>
      <c r="E96" s="29">
        <f t="shared" si="2"/>
        <v>16000</v>
      </c>
      <c r="F96" s="133"/>
      <c r="G96" s="134"/>
      <c r="H96" s="134"/>
      <c r="I96" s="135"/>
      <c r="J96" s="26">
        <f>ROUND(E96/AB$4/12,2)</f>
        <v>0.04</v>
      </c>
      <c r="K96" s="26">
        <f>ROUND(E96/AB$5/12,2)</f>
        <v>0.05</v>
      </c>
      <c r="L96" s="26"/>
      <c r="M96" s="26">
        <f>ROUND(AB$7*E96/AB$4/12,2)</f>
        <v>19.16</v>
      </c>
      <c r="N96" s="26"/>
      <c r="O96" s="26">
        <f t="shared" si="3"/>
        <v>0.05</v>
      </c>
      <c r="P96" s="26">
        <f>ROUND(E96/AB$10/12,2)</f>
        <v>0.11</v>
      </c>
      <c r="Q96" s="26">
        <f>ROUND(E96/AB$11/12,2)</f>
        <v>0.37</v>
      </c>
      <c r="R96" s="26">
        <f t="shared" si="4"/>
        <v>0.14000000000000001</v>
      </c>
      <c r="S96" s="26">
        <f t="shared" si="5"/>
        <v>0.74</v>
      </c>
      <c r="T96" s="26">
        <f t="shared" si="6"/>
        <v>2.0499999999999998</v>
      </c>
      <c r="U96" s="26">
        <f t="shared" si="7"/>
        <v>0.23</v>
      </c>
      <c r="V96" s="26">
        <f t="shared" si="8"/>
        <v>0</v>
      </c>
      <c r="W96" s="26">
        <f t="shared" si="9"/>
        <v>2.86</v>
      </c>
      <c r="X96" s="26">
        <f t="shared" si="10"/>
        <v>1333.33</v>
      </c>
      <c r="Y96" s="26">
        <f t="shared" si="11"/>
        <v>1333.33</v>
      </c>
      <c r="Z96" s="26">
        <f t="shared" si="12"/>
        <v>2.19</v>
      </c>
      <c r="AA96" s="26"/>
      <c r="AB96" s="26"/>
      <c r="AC96" s="26"/>
    </row>
    <row r="97" spans="1:29" s="1" customFormat="1" ht="31.5" hidden="1" customHeight="1" outlineLevel="3">
      <c r="A97" s="174"/>
      <c r="B97" s="174"/>
      <c r="C97" s="175"/>
      <c r="D97" s="224" t="s">
        <v>318</v>
      </c>
      <c r="E97" s="29" t="s">
        <v>311</v>
      </c>
      <c r="F97" s="82" t="s">
        <v>407</v>
      </c>
      <c r="G97" s="77" t="s">
        <v>263</v>
      </c>
      <c r="H97" s="124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6"/>
    </row>
    <row r="98" spans="1:29" s="1" customFormat="1" ht="32.25" hidden="1" customHeight="1" outlineLevel="3">
      <c r="A98" s="176"/>
      <c r="B98" s="176"/>
      <c r="C98" s="177"/>
      <c r="D98" s="225"/>
      <c r="E98" s="29" t="s">
        <v>312</v>
      </c>
      <c r="F98" s="82" t="s">
        <v>408</v>
      </c>
      <c r="G98" s="77" t="s">
        <v>263</v>
      </c>
      <c r="H98" s="127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9"/>
    </row>
    <row r="99" spans="1:29" s="1" customFormat="1" ht="15.75" hidden="1" customHeight="1" outlineLevel="3">
      <c r="A99" s="176"/>
      <c r="B99" s="176"/>
      <c r="C99" s="177"/>
      <c r="D99" s="225"/>
      <c r="E99" s="29" t="s">
        <v>313</v>
      </c>
      <c r="F99" s="82" t="s">
        <v>409</v>
      </c>
      <c r="G99" s="77" t="s">
        <v>263</v>
      </c>
      <c r="H99" s="127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9"/>
    </row>
    <row r="100" spans="1:29" s="1" customFormat="1" ht="31.5" hidden="1" customHeight="1" outlineLevel="3">
      <c r="A100" s="178"/>
      <c r="B100" s="178"/>
      <c r="C100" s="179"/>
      <c r="D100" s="226"/>
      <c r="E100" s="29" t="s">
        <v>465</v>
      </c>
      <c r="F100" s="82" t="s">
        <v>410</v>
      </c>
      <c r="G100" s="77" t="s">
        <v>263</v>
      </c>
      <c r="H100" s="130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2"/>
    </row>
    <row r="101" spans="1:29" ht="15.75" hidden="1" customHeight="1" outlineLevel="2" collapsed="1">
      <c r="A101" s="4" t="s">
        <v>24</v>
      </c>
      <c r="B101" s="19" t="s">
        <v>25</v>
      </c>
      <c r="C101" s="30">
        <v>12000</v>
      </c>
      <c r="D101" s="30">
        <v>12000</v>
      </c>
      <c r="E101" s="29">
        <f t="shared" si="2"/>
        <v>24000</v>
      </c>
      <c r="F101" s="133"/>
      <c r="G101" s="134"/>
      <c r="H101" s="134"/>
      <c r="I101" s="135"/>
      <c r="J101" s="26">
        <f>ROUND(E101/AB$4/12,2)</f>
        <v>0.06</v>
      </c>
      <c r="K101" s="26">
        <f>ROUND(E101/AB$5/12,2)</f>
        <v>7.0000000000000007E-2</v>
      </c>
      <c r="L101" s="26"/>
      <c r="M101" s="26">
        <f>ROUND(AB$7*E101/AB$4/12,2)</f>
        <v>28.74</v>
      </c>
      <c r="N101" s="26"/>
      <c r="O101" s="26">
        <f t="shared" si="3"/>
        <v>7.0000000000000007E-2</v>
      </c>
      <c r="P101" s="26">
        <f>ROUND(E101/AB$10/12,2)</f>
        <v>0.17</v>
      </c>
      <c r="Q101" s="26">
        <f>ROUND(E101/AB$11/12,2)</f>
        <v>0.55000000000000004</v>
      </c>
      <c r="R101" s="26">
        <f t="shared" si="4"/>
        <v>0.2</v>
      </c>
      <c r="S101" s="26">
        <f t="shared" si="5"/>
        <v>1.1000000000000001</v>
      </c>
      <c r="T101" s="26">
        <f t="shared" si="6"/>
        <v>3.08</v>
      </c>
      <c r="U101" s="26">
        <f t="shared" si="7"/>
        <v>0.35</v>
      </c>
      <c r="V101" s="26">
        <f t="shared" si="8"/>
        <v>0</v>
      </c>
      <c r="W101" s="26">
        <f t="shared" si="9"/>
        <v>4.29</v>
      </c>
      <c r="X101" s="26">
        <f t="shared" si="10"/>
        <v>2000</v>
      </c>
      <c r="Y101" s="26">
        <f t="shared" si="11"/>
        <v>2000</v>
      </c>
      <c r="Z101" s="26">
        <f t="shared" si="12"/>
        <v>3.29</v>
      </c>
      <c r="AA101" s="26"/>
      <c r="AB101" s="26"/>
      <c r="AC101" s="26"/>
    </row>
    <row r="102" spans="1:29" s="1" customFormat="1" ht="15.75" hidden="1" customHeight="1" outlineLevel="3">
      <c r="A102" s="174"/>
      <c r="B102" s="174"/>
      <c r="C102" s="175"/>
      <c r="D102" s="208" t="s">
        <v>330</v>
      </c>
      <c r="E102" s="29" t="s">
        <v>326</v>
      </c>
      <c r="F102" s="82" t="s">
        <v>319</v>
      </c>
      <c r="G102" s="77" t="s">
        <v>320</v>
      </c>
      <c r="H102" s="124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6"/>
    </row>
    <row r="103" spans="1:29" s="1" customFormat="1" ht="15.75" hidden="1" customHeight="1" outlineLevel="3">
      <c r="A103" s="176"/>
      <c r="B103" s="176"/>
      <c r="C103" s="177"/>
      <c r="D103" s="209"/>
      <c r="E103" s="29" t="s">
        <v>327</v>
      </c>
      <c r="F103" s="82" t="s">
        <v>321</v>
      </c>
      <c r="G103" s="77" t="s">
        <v>320</v>
      </c>
      <c r="H103" s="127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9"/>
    </row>
    <row r="104" spans="1:29" s="1" customFormat="1" ht="25.5" hidden="1" customHeight="1" outlineLevel="3">
      <c r="A104" s="176"/>
      <c r="B104" s="176"/>
      <c r="C104" s="177"/>
      <c r="D104" s="209"/>
      <c r="E104" s="29" t="s">
        <v>328</v>
      </c>
      <c r="F104" s="82" t="s">
        <v>322</v>
      </c>
      <c r="G104" s="77" t="s">
        <v>323</v>
      </c>
      <c r="H104" s="127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9"/>
    </row>
    <row r="105" spans="1:29" s="1" customFormat="1" ht="39" hidden="1" customHeight="1" outlineLevel="3">
      <c r="A105" s="178"/>
      <c r="B105" s="178"/>
      <c r="C105" s="179"/>
      <c r="D105" s="210"/>
      <c r="E105" s="29" t="s">
        <v>329</v>
      </c>
      <c r="F105" s="82" t="s">
        <v>324</v>
      </c>
      <c r="G105" s="81" t="s">
        <v>325</v>
      </c>
      <c r="H105" s="130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2"/>
    </row>
    <row r="106" spans="1:29" ht="27" hidden="1" customHeight="1" outlineLevel="2" collapsed="1">
      <c r="A106" s="4" t="s">
        <v>26</v>
      </c>
      <c r="B106" s="19" t="s">
        <v>27</v>
      </c>
      <c r="C106" s="30">
        <v>22000</v>
      </c>
      <c r="D106" s="30">
        <v>14000</v>
      </c>
      <c r="E106" s="29">
        <f t="shared" si="2"/>
        <v>36000</v>
      </c>
      <c r="F106" s="133"/>
      <c r="G106" s="134"/>
      <c r="H106" s="134"/>
      <c r="I106" s="135"/>
      <c r="J106" s="26">
        <f>ROUND(E106/AB$4/12,2)</f>
        <v>0.09</v>
      </c>
      <c r="K106" s="26">
        <f>ROUND(E106/AB$5/12,2)</f>
        <v>0.11</v>
      </c>
      <c r="L106" s="26">
        <f>ROUND(AB$6*E106/AB$4/12,2)</f>
        <v>95.42</v>
      </c>
      <c r="M106" s="26">
        <f>ROUND(AB$7*E106/AB$4/12,2)</f>
        <v>43.11</v>
      </c>
      <c r="N106" s="26"/>
      <c r="O106" s="26">
        <f t="shared" si="3"/>
        <v>0.1</v>
      </c>
      <c r="P106" s="26">
        <f>ROUND(E106/AB$10/12,2)</f>
        <v>0.26</v>
      </c>
      <c r="Q106" s="26">
        <f>ROUND(E106/AB$11/12,2)</f>
        <v>0.82</v>
      </c>
      <c r="R106" s="26">
        <f t="shared" si="4"/>
        <v>0.31</v>
      </c>
      <c r="S106" s="26">
        <f t="shared" si="5"/>
        <v>1.66</v>
      </c>
      <c r="T106" s="26">
        <f t="shared" si="6"/>
        <v>4.62</v>
      </c>
      <c r="U106" s="26">
        <f t="shared" si="7"/>
        <v>0.53</v>
      </c>
      <c r="V106" s="26">
        <f t="shared" si="8"/>
        <v>0</v>
      </c>
      <c r="W106" s="26">
        <f t="shared" si="9"/>
        <v>6.44</v>
      </c>
      <c r="X106" s="26">
        <f t="shared" si="10"/>
        <v>3000</v>
      </c>
      <c r="Y106" s="26">
        <f t="shared" si="11"/>
        <v>3000</v>
      </c>
      <c r="Z106" s="26">
        <f t="shared" si="12"/>
        <v>4.93</v>
      </c>
      <c r="AA106" s="26"/>
      <c r="AB106" s="26"/>
      <c r="AC106" s="26"/>
    </row>
    <row r="107" spans="1:29" s="1" customFormat="1" ht="27" hidden="1" customHeight="1" outlineLevel="3">
      <c r="A107" s="174"/>
      <c r="B107" s="174"/>
      <c r="C107" s="175"/>
      <c r="D107" s="208" t="s">
        <v>353</v>
      </c>
      <c r="E107" s="29" t="s">
        <v>344</v>
      </c>
      <c r="F107" s="82" t="s">
        <v>331</v>
      </c>
      <c r="G107" s="77" t="s">
        <v>242</v>
      </c>
      <c r="H107" s="124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6"/>
    </row>
    <row r="108" spans="1:29" s="1" customFormat="1" ht="36.75" hidden="1" customHeight="1" outlineLevel="3">
      <c r="A108" s="176"/>
      <c r="B108" s="176"/>
      <c r="C108" s="177"/>
      <c r="D108" s="209"/>
      <c r="E108" s="29" t="s">
        <v>345</v>
      </c>
      <c r="F108" s="82" t="s">
        <v>332</v>
      </c>
      <c r="G108" s="77" t="s">
        <v>333</v>
      </c>
      <c r="H108" s="127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9"/>
    </row>
    <row r="109" spans="1:29" s="1" customFormat="1" ht="37.5" hidden="1" customHeight="1" outlineLevel="3">
      <c r="A109" s="176"/>
      <c r="B109" s="176"/>
      <c r="C109" s="177"/>
      <c r="D109" s="209"/>
      <c r="E109" s="29" t="s">
        <v>346</v>
      </c>
      <c r="F109" s="82" t="s">
        <v>334</v>
      </c>
      <c r="G109" s="77" t="s">
        <v>333</v>
      </c>
      <c r="H109" s="127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9"/>
    </row>
    <row r="110" spans="1:29" s="1" customFormat="1" ht="33.75" hidden="1" customHeight="1" outlineLevel="3">
      <c r="A110" s="176"/>
      <c r="B110" s="176"/>
      <c r="C110" s="177"/>
      <c r="D110" s="209"/>
      <c r="E110" s="29" t="s">
        <v>347</v>
      </c>
      <c r="F110" s="82" t="s">
        <v>335</v>
      </c>
      <c r="G110" s="77" t="s">
        <v>336</v>
      </c>
      <c r="H110" s="127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9"/>
    </row>
    <row r="111" spans="1:29" s="1" customFormat="1" ht="33" hidden="1" customHeight="1" outlineLevel="3">
      <c r="A111" s="176"/>
      <c r="B111" s="176"/>
      <c r="C111" s="177"/>
      <c r="D111" s="209"/>
      <c r="E111" s="29" t="s">
        <v>348</v>
      </c>
      <c r="F111" s="82" t="s">
        <v>337</v>
      </c>
      <c r="G111" s="77" t="s">
        <v>259</v>
      </c>
      <c r="H111" s="127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9"/>
    </row>
    <row r="112" spans="1:29" s="1" customFormat="1" ht="41.25" hidden="1" customHeight="1" outlineLevel="3">
      <c r="A112" s="176"/>
      <c r="B112" s="176"/>
      <c r="C112" s="177"/>
      <c r="D112" s="209"/>
      <c r="E112" s="29" t="s">
        <v>349</v>
      </c>
      <c r="F112" s="82" t="s">
        <v>338</v>
      </c>
      <c r="G112" s="77" t="s">
        <v>242</v>
      </c>
      <c r="H112" s="127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9"/>
    </row>
    <row r="113" spans="1:29" s="1" customFormat="1" ht="33.75" hidden="1" customHeight="1" outlineLevel="3">
      <c r="A113" s="176"/>
      <c r="B113" s="176"/>
      <c r="C113" s="177"/>
      <c r="D113" s="209"/>
      <c r="E113" s="29" t="s">
        <v>350</v>
      </c>
      <c r="F113" s="82" t="s">
        <v>339</v>
      </c>
      <c r="G113" s="77" t="s">
        <v>340</v>
      </c>
      <c r="H113" s="127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9"/>
    </row>
    <row r="114" spans="1:29" s="1" customFormat="1" ht="34.5" hidden="1" customHeight="1" outlineLevel="3">
      <c r="A114" s="176"/>
      <c r="B114" s="176"/>
      <c r="C114" s="177"/>
      <c r="D114" s="209"/>
      <c r="E114" s="29" t="s">
        <v>351</v>
      </c>
      <c r="F114" s="82" t="s">
        <v>341</v>
      </c>
      <c r="G114" s="77" t="s">
        <v>342</v>
      </c>
      <c r="H114" s="127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9"/>
    </row>
    <row r="115" spans="1:29" s="1" customFormat="1" ht="41.25" hidden="1" customHeight="1" outlineLevel="3">
      <c r="A115" s="178"/>
      <c r="B115" s="178"/>
      <c r="C115" s="179"/>
      <c r="D115" s="210"/>
      <c r="E115" s="29" t="s">
        <v>352</v>
      </c>
      <c r="F115" s="82" t="s">
        <v>343</v>
      </c>
      <c r="G115" s="77" t="s">
        <v>183</v>
      </c>
      <c r="H115" s="130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2"/>
    </row>
    <row r="116" spans="1:29" ht="29.25" hidden="1" customHeight="1" outlineLevel="2" collapsed="1">
      <c r="A116" s="4" t="s">
        <v>28</v>
      </c>
      <c r="B116" s="19" t="s">
        <v>29</v>
      </c>
      <c r="C116" s="31">
        <v>1332000</v>
      </c>
      <c r="D116" s="29"/>
      <c r="E116" s="29">
        <f t="shared" si="2"/>
        <v>1332000</v>
      </c>
      <c r="F116" s="133"/>
      <c r="G116" s="134"/>
      <c r="H116" s="134"/>
      <c r="I116" s="135"/>
      <c r="J116" s="26">
        <f t="shared" ref="J116:J154" si="14">ROUND(E116/AB$4/12,2)</f>
        <v>3.44</v>
      </c>
      <c r="K116" s="26">
        <f t="shared" ref="K116:K154" si="15">ROUND(E116/AB$5/12,2)</f>
        <v>4.09</v>
      </c>
      <c r="L116" s="26">
        <f>ROUND(AB$6*E116/AB$4/12,2)</f>
        <v>3530.52</v>
      </c>
      <c r="M116" s="26">
        <f t="shared" ref="M116:M154" si="16">ROUND(AB$7*E116/AB$4/12,2)</f>
        <v>1595.09</v>
      </c>
      <c r="N116" s="26">
        <f>ROUND(AB$8*E116/AB$4/12,2)</f>
        <v>70125.710000000006</v>
      </c>
      <c r="O116" s="26">
        <f t="shared" si="3"/>
        <v>3.76</v>
      </c>
      <c r="P116" s="26">
        <f t="shared" ref="P116:P154" si="17">ROUND(E116/AB$10/12,2)</f>
        <v>9.48</v>
      </c>
      <c r="Q116" s="26">
        <f t="shared" ref="Q116:Q154" si="18">ROUND(E116/AB$11/12,2)</f>
        <v>30.49</v>
      </c>
      <c r="R116" s="26">
        <f t="shared" si="4"/>
        <v>11.35</v>
      </c>
      <c r="S116" s="26">
        <f t="shared" si="5"/>
        <v>61.33</v>
      </c>
      <c r="T116" s="26">
        <f t="shared" si="6"/>
        <v>171.03</v>
      </c>
      <c r="U116" s="26">
        <f t="shared" si="7"/>
        <v>19.53</v>
      </c>
      <c r="V116" s="26">
        <f t="shared" si="8"/>
        <v>0.01</v>
      </c>
      <c r="W116" s="26">
        <f t="shared" si="9"/>
        <v>238.2</v>
      </c>
      <c r="X116" s="26">
        <f t="shared" si="10"/>
        <v>111000</v>
      </c>
      <c r="Y116" s="26">
        <f t="shared" si="11"/>
        <v>111000</v>
      </c>
      <c r="Z116" s="26">
        <f t="shared" si="12"/>
        <v>182.57</v>
      </c>
      <c r="AA116" s="26"/>
      <c r="AB116" s="26"/>
      <c r="AC116" s="26"/>
    </row>
    <row r="117" spans="1:29" s="1" customFormat="1" ht="29.25" hidden="1" customHeight="1" outlineLevel="3">
      <c r="A117" s="174"/>
      <c r="B117" s="174"/>
      <c r="C117" s="175"/>
      <c r="D117" s="229" t="s">
        <v>358</v>
      </c>
      <c r="E117" s="29" t="s">
        <v>359</v>
      </c>
      <c r="F117" s="82" t="s">
        <v>354</v>
      </c>
      <c r="G117" s="77" t="s">
        <v>355</v>
      </c>
      <c r="H117" s="154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6"/>
    </row>
    <row r="118" spans="1:29" s="1" customFormat="1" ht="35.25" hidden="1" customHeight="1" outlineLevel="3">
      <c r="A118" s="178"/>
      <c r="B118" s="178"/>
      <c r="C118" s="179"/>
      <c r="D118" s="230"/>
      <c r="E118" s="29" t="s">
        <v>360</v>
      </c>
      <c r="F118" s="82" t="s">
        <v>356</v>
      </c>
      <c r="G118" s="77" t="s">
        <v>357</v>
      </c>
      <c r="H118" s="157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9"/>
    </row>
    <row r="119" spans="1:29" ht="25.5" hidden="1" customHeight="1" outlineLevel="2" collapsed="1">
      <c r="A119" s="4" t="s">
        <v>30</v>
      </c>
      <c r="B119" s="19" t="s">
        <v>31</v>
      </c>
      <c r="C119" s="29"/>
      <c r="D119" s="29">
        <v>15574</v>
      </c>
      <c r="E119" s="29">
        <f t="shared" si="2"/>
        <v>15574</v>
      </c>
      <c r="F119" s="133"/>
      <c r="G119" s="134"/>
      <c r="H119" s="134"/>
      <c r="I119" s="135"/>
      <c r="J119" s="26">
        <f t="shared" si="14"/>
        <v>0.04</v>
      </c>
      <c r="K119" s="26">
        <f t="shared" si="15"/>
        <v>0.05</v>
      </c>
      <c r="L119" s="26"/>
      <c r="M119" s="26">
        <f t="shared" si="16"/>
        <v>18.649999999999999</v>
      </c>
      <c r="N119" s="26"/>
      <c r="O119" s="26">
        <f t="shared" si="3"/>
        <v>0.04</v>
      </c>
      <c r="P119" s="26">
        <f t="shared" si="17"/>
        <v>0.11</v>
      </c>
      <c r="Q119" s="26">
        <f t="shared" si="18"/>
        <v>0.36</v>
      </c>
      <c r="R119" s="26">
        <f t="shared" si="4"/>
        <v>0.13</v>
      </c>
      <c r="S119" s="26">
        <f t="shared" si="5"/>
        <v>0.72</v>
      </c>
      <c r="T119" s="26">
        <f t="shared" si="6"/>
        <v>2</v>
      </c>
      <c r="U119" s="26">
        <f t="shared" si="7"/>
        <v>0.23</v>
      </c>
      <c r="V119" s="26">
        <f t="shared" si="8"/>
        <v>0</v>
      </c>
      <c r="W119" s="26">
        <f t="shared" si="9"/>
        <v>2.79</v>
      </c>
      <c r="X119" s="26">
        <f t="shared" si="10"/>
        <v>1297.83</v>
      </c>
      <c r="Y119" s="26">
        <f t="shared" si="11"/>
        <v>1297.83</v>
      </c>
      <c r="Z119" s="26">
        <f t="shared" si="12"/>
        <v>2.13</v>
      </c>
      <c r="AA119" s="26"/>
      <c r="AB119" s="26">
        <f t="shared" si="13"/>
        <v>2.13</v>
      </c>
      <c r="AC119" s="26"/>
    </row>
    <row r="120" spans="1:29" s="1" customFormat="1" ht="50.25" hidden="1" customHeight="1" outlineLevel="3">
      <c r="A120" s="174"/>
      <c r="B120" s="174"/>
      <c r="C120" s="175"/>
      <c r="D120" s="180" t="s">
        <v>369</v>
      </c>
      <c r="E120" s="29" t="s">
        <v>370</v>
      </c>
      <c r="F120" s="82" t="s">
        <v>361</v>
      </c>
      <c r="G120" s="77" t="s">
        <v>362</v>
      </c>
      <c r="H120" s="84" t="s">
        <v>386</v>
      </c>
      <c r="I120" s="170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4"/>
    </row>
    <row r="121" spans="1:29" s="1" customFormat="1" ht="50.25" hidden="1" customHeight="1" outlineLevel="3">
      <c r="A121" s="176"/>
      <c r="B121" s="176"/>
      <c r="C121" s="177"/>
      <c r="D121" s="181"/>
      <c r="E121" s="29" t="s">
        <v>371</v>
      </c>
      <c r="F121" s="82" t="s">
        <v>363</v>
      </c>
      <c r="G121" s="77" t="s">
        <v>362</v>
      </c>
      <c r="H121" s="84" t="s">
        <v>386</v>
      </c>
      <c r="I121" s="113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65"/>
    </row>
    <row r="122" spans="1:29" s="1" customFormat="1" ht="48.75" hidden="1" customHeight="1" outlineLevel="3">
      <c r="A122" s="176"/>
      <c r="B122" s="176"/>
      <c r="C122" s="177"/>
      <c r="D122" s="181"/>
      <c r="E122" s="29" t="s">
        <v>372</v>
      </c>
      <c r="F122" s="82" t="s">
        <v>364</v>
      </c>
      <c r="G122" s="77" t="s">
        <v>362</v>
      </c>
      <c r="H122" s="84" t="s">
        <v>386</v>
      </c>
      <c r="I122" s="113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65"/>
    </row>
    <row r="123" spans="1:29" s="1" customFormat="1" ht="52.5" hidden="1" customHeight="1" outlineLevel="3">
      <c r="A123" s="176"/>
      <c r="B123" s="176"/>
      <c r="C123" s="177"/>
      <c r="D123" s="181"/>
      <c r="E123" s="29" t="s">
        <v>373</v>
      </c>
      <c r="F123" s="82" t="s">
        <v>365</v>
      </c>
      <c r="G123" s="77" t="s">
        <v>362</v>
      </c>
      <c r="H123" s="84" t="s">
        <v>386</v>
      </c>
      <c r="I123" s="113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65"/>
    </row>
    <row r="124" spans="1:29" s="1" customFormat="1" ht="53.25" hidden="1" customHeight="1" outlineLevel="3">
      <c r="A124" s="176"/>
      <c r="B124" s="176"/>
      <c r="C124" s="177"/>
      <c r="D124" s="181"/>
      <c r="E124" s="29" t="s">
        <v>374</v>
      </c>
      <c r="F124" s="82" t="s">
        <v>366</v>
      </c>
      <c r="G124" s="77" t="s">
        <v>367</v>
      </c>
      <c r="H124" s="84" t="s">
        <v>386</v>
      </c>
      <c r="I124" s="113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65"/>
    </row>
    <row r="125" spans="1:29" s="1" customFormat="1" ht="40.5" hidden="1" customHeight="1" outlineLevel="3">
      <c r="A125" s="176"/>
      <c r="B125" s="176"/>
      <c r="C125" s="177"/>
      <c r="D125" s="181"/>
      <c r="E125" s="29" t="s">
        <v>375</v>
      </c>
      <c r="F125" s="82" t="s">
        <v>368</v>
      </c>
      <c r="G125" s="81" t="s">
        <v>367</v>
      </c>
      <c r="H125" s="84" t="s">
        <v>386</v>
      </c>
      <c r="I125" s="166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8"/>
    </row>
    <row r="126" spans="1:29" ht="32.25" hidden="1" customHeight="1" outlineLevel="2" collapsed="1">
      <c r="A126" s="4" t="s">
        <v>32</v>
      </c>
      <c r="B126" s="19" t="s">
        <v>33</v>
      </c>
      <c r="C126" s="30"/>
      <c r="D126" s="29">
        <v>50523</v>
      </c>
      <c r="E126" s="29">
        <f t="shared" si="2"/>
        <v>50523</v>
      </c>
      <c r="F126" s="133"/>
      <c r="G126" s="134"/>
      <c r="H126" s="134"/>
      <c r="I126" s="135"/>
      <c r="J126" s="26">
        <f t="shared" si="14"/>
        <v>0.13</v>
      </c>
      <c r="K126" s="26">
        <f t="shared" si="15"/>
        <v>0.16</v>
      </c>
      <c r="L126" s="26"/>
      <c r="M126" s="26">
        <f t="shared" si="16"/>
        <v>60.5</v>
      </c>
      <c r="N126" s="26"/>
      <c r="O126" s="26">
        <f t="shared" si="3"/>
        <v>0.14000000000000001</v>
      </c>
      <c r="P126" s="26">
        <f t="shared" si="17"/>
        <v>0.36</v>
      </c>
      <c r="Q126" s="26">
        <f t="shared" si="18"/>
        <v>1.1599999999999999</v>
      </c>
      <c r="R126" s="26">
        <f t="shared" si="4"/>
        <v>0.43</v>
      </c>
      <c r="S126" s="26">
        <f t="shared" si="5"/>
        <v>2.33</v>
      </c>
      <c r="T126" s="26">
        <f t="shared" si="6"/>
        <v>6.49</v>
      </c>
      <c r="U126" s="26">
        <f t="shared" si="7"/>
        <v>0.74</v>
      </c>
      <c r="V126" s="26">
        <f t="shared" si="8"/>
        <v>0</v>
      </c>
      <c r="W126" s="26">
        <f t="shared" si="9"/>
        <v>9.0299999999999994</v>
      </c>
      <c r="X126" s="26">
        <f t="shared" si="10"/>
        <v>4210.25</v>
      </c>
      <c r="Y126" s="26">
        <f t="shared" si="11"/>
        <v>4210.25</v>
      </c>
      <c r="Z126" s="26">
        <f t="shared" si="12"/>
        <v>6.92</v>
      </c>
      <c r="AA126" s="26"/>
      <c r="AB126" s="26"/>
      <c r="AC126" s="26"/>
    </row>
    <row r="127" spans="1:29" s="1" customFormat="1" ht="32.25" hidden="1" customHeight="1" outlineLevel="3">
      <c r="A127" s="174"/>
      <c r="B127" s="174"/>
      <c r="C127" s="175"/>
      <c r="D127" s="171" t="s">
        <v>405</v>
      </c>
      <c r="E127" s="29" t="s">
        <v>387</v>
      </c>
      <c r="F127" s="83" t="s">
        <v>376</v>
      </c>
      <c r="G127" s="77" t="s">
        <v>263</v>
      </c>
      <c r="H127" s="84" t="s">
        <v>386</v>
      </c>
      <c r="I127" s="170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4"/>
    </row>
    <row r="128" spans="1:29" s="1" customFormat="1" ht="52.5" hidden="1" customHeight="1" outlineLevel="3">
      <c r="A128" s="176"/>
      <c r="B128" s="176"/>
      <c r="C128" s="177"/>
      <c r="D128" s="172"/>
      <c r="E128" s="29" t="s">
        <v>388</v>
      </c>
      <c r="F128" s="83" t="s">
        <v>377</v>
      </c>
      <c r="G128" s="77" t="s">
        <v>263</v>
      </c>
      <c r="H128" s="84" t="s">
        <v>386</v>
      </c>
      <c r="I128" s="113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65"/>
    </row>
    <row r="129" spans="1:29" s="1" customFormat="1" ht="39" hidden="1" customHeight="1" outlineLevel="3">
      <c r="A129" s="176"/>
      <c r="B129" s="176"/>
      <c r="C129" s="177"/>
      <c r="D129" s="172"/>
      <c r="E129" s="29" t="s">
        <v>389</v>
      </c>
      <c r="F129" s="83" t="s">
        <v>378</v>
      </c>
      <c r="G129" s="77" t="s">
        <v>263</v>
      </c>
      <c r="H129" s="84" t="s">
        <v>386</v>
      </c>
      <c r="I129" s="113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65"/>
    </row>
    <row r="130" spans="1:29" s="1" customFormat="1" ht="32.25" hidden="1" customHeight="1" outlineLevel="3">
      <c r="A130" s="176"/>
      <c r="B130" s="176"/>
      <c r="C130" s="177"/>
      <c r="D130" s="172"/>
      <c r="E130" s="29" t="s">
        <v>390</v>
      </c>
      <c r="F130" s="83" t="s">
        <v>379</v>
      </c>
      <c r="G130" s="77" t="s">
        <v>263</v>
      </c>
      <c r="H130" s="84" t="s">
        <v>386</v>
      </c>
      <c r="I130" s="113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65"/>
    </row>
    <row r="131" spans="1:29" s="1" customFormat="1" ht="32.25" hidden="1" customHeight="1" outlineLevel="3">
      <c r="A131" s="176"/>
      <c r="B131" s="176"/>
      <c r="C131" s="177"/>
      <c r="D131" s="172"/>
      <c r="E131" s="29" t="s">
        <v>391</v>
      </c>
      <c r="F131" s="83" t="s">
        <v>380</v>
      </c>
      <c r="G131" s="77" t="s">
        <v>263</v>
      </c>
      <c r="H131" s="84" t="s">
        <v>386</v>
      </c>
      <c r="I131" s="113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65"/>
    </row>
    <row r="132" spans="1:29" s="1" customFormat="1" ht="32.25" hidden="1" customHeight="1" outlineLevel="3">
      <c r="A132" s="176"/>
      <c r="B132" s="176"/>
      <c r="C132" s="177"/>
      <c r="D132" s="172"/>
      <c r="E132" s="29" t="s">
        <v>392</v>
      </c>
      <c r="F132" s="83" t="s">
        <v>381</v>
      </c>
      <c r="G132" s="77" t="s">
        <v>263</v>
      </c>
      <c r="H132" s="84" t="s">
        <v>386</v>
      </c>
      <c r="I132" s="113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65"/>
    </row>
    <row r="133" spans="1:29" s="1" customFormat="1" ht="32.25" hidden="1" customHeight="1" outlineLevel="3">
      <c r="A133" s="176"/>
      <c r="B133" s="176"/>
      <c r="C133" s="177"/>
      <c r="D133" s="172"/>
      <c r="E133" s="29" t="s">
        <v>393</v>
      </c>
      <c r="F133" s="83" t="s">
        <v>382</v>
      </c>
      <c r="G133" s="77" t="s">
        <v>263</v>
      </c>
      <c r="H133" s="84" t="s">
        <v>386</v>
      </c>
      <c r="I133" s="113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65"/>
    </row>
    <row r="134" spans="1:29" s="1" customFormat="1" ht="32.25" hidden="1" customHeight="1" outlineLevel="3">
      <c r="A134" s="176"/>
      <c r="B134" s="176"/>
      <c r="C134" s="177"/>
      <c r="D134" s="172"/>
      <c r="E134" s="29" t="s">
        <v>394</v>
      </c>
      <c r="F134" s="83" t="s">
        <v>383</v>
      </c>
      <c r="G134" s="77" t="s">
        <v>323</v>
      </c>
      <c r="H134" s="75"/>
      <c r="I134" s="113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65"/>
    </row>
    <row r="135" spans="1:29" s="1" customFormat="1" ht="32.25" hidden="1" customHeight="1" outlineLevel="3">
      <c r="A135" s="176"/>
      <c r="B135" s="176"/>
      <c r="C135" s="177"/>
      <c r="D135" s="172"/>
      <c r="E135" s="29" t="s">
        <v>395</v>
      </c>
      <c r="F135" s="83" t="s">
        <v>384</v>
      </c>
      <c r="G135" s="77" t="s">
        <v>263</v>
      </c>
      <c r="H135" s="75"/>
      <c r="I135" s="113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65"/>
    </row>
    <row r="136" spans="1:29" s="1" customFormat="1" ht="32.25" hidden="1" customHeight="1" outlineLevel="3">
      <c r="A136" s="176"/>
      <c r="B136" s="176"/>
      <c r="C136" s="177"/>
      <c r="D136" s="172"/>
      <c r="E136" s="29" t="s">
        <v>396</v>
      </c>
      <c r="F136" s="83" t="s">
        <v>385</v>
      </c>
      <c r="G136" s="77" t="s">
        <v>263</v>
      </c>
      <c r="H136" s="75"/>
      <c r="I136" s="113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65"/>
    </row>
    <row r="137" spans="1:29" s="1" customFormat="1" ht="32.25" hidden="1" customHeight="1" outlineLevel="3">
      <c r="A137" s="178"/>
      <c r="B137" s="178"/>
      <c r="C137" s="179"/>
      <c r="D137" s="173"/>
      <c r="E137" s="29" t="s">
        <v>397</v>
      </c>
      <c r="F137" s="82" t="s">
        <v>368</v>
      </c>
      <c r="G137" s="77" t="s">
        <v>263</v>
      </c>
      <c r="H137" s="84" t="s">
        <v>386</v>
      </c>
      <c r="I137" s="166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8"/>
    </row>
    <row r="138" spans="1:29" ht="25.5" hidden="1" customHeight="1" outlineLevel="2" collapsed="1">
      <c r="A138" s="4" t="s">
        <v>34</v>
      </c>
      <c r="B138" s="19" t="s">
        <v>35</v>
      </c>
      <c r="C138" s="30"/>
      <c r="D138" s="29">
        <v>24000</v>
      </c>
      <c r="E138" s="29">
        <f t="shared" si="2"/>
        <v>24000</v>
      </c>
      <c r="F138" s="133"/>
      <c r="G138" s="134"/>
      <c r="H138" s="134"/>
      <c r="I138" s="135"/>
      <c r="J138" s="26">
        <f t="shared" si="14"/>
        <v>0.06</v>
      </c>
      <c r="K138" s="26">
        <f t="shared" si="15"/>
        <v>7.0000000000000007E-2</v>
      </c>
      <c r="L138" s="26"/>
      <c r="M138" s="26">
        <f t="shared" si="16"/>
        <v>28.74</v>
      </c>
      <c r="N138" s="26"/>
      <c r="O138" s="26">
        <f t="shared" si="3"/>
        <v>7.0000000000000007E-2</v>
      </c>
      <c r="P138" s="26">
        <f t="shared" si="17"/>
        <v>0.17</v>
      </c>
      <c r="Q138" s="26">
        <f t="shared" si="18"/>
        <v>0.55000000000000004</v>
      </c>
      <c r="R138" s="26">
        <f t="shared" si="4"/>
        <v>0.2</v>
      </c>
      <c r="S138" s="26">
        <f t="shared" si="5"/>
        <v>1.1000000000000001</v>
      </c>
      <c r="T138" s="26">
        <f t="shared" si="6"/>
        <v>3.08</v>
      </c>
      <c r="U138" s="26">
        <f t="shared" si="7"/>
        <v>0.35</v>
      </c>
      <c r="V138" s="26">
        <f t="shared" si="8"/>
        <v>0</v>
      </c>
      <c r="W138" s="26">
        <f t="shared" si="9"/>
        <v>4.29</v>
      </c>
      <c r="X138" s="26">
        <f t="shared" si="10"/>
        <v>2000</v>
      </c>
      <c r="Y138" s="26">
        <f t="shared" si="11"/>
        <v>2000</v>
      </c>
      <c r="Z138" s="26">
        <f t="shared" si="12"/>
        <v>3.29</v>
      </c>
      <c r="AA138" s="26"/>
      <c r="AB138" s="26"/>
      <c r="AC138" s="26"/>
    </row>
    <row r="139" spans="1:29" s="1" customFormat="1" ht="30" hidden="1" customHeight="1" outlineLevel="3">
      <c r="A139" s="174"/>
      <c r="B139" s="174"/>
      <c r="C139" s="175"/>
      <c r="D139" s="171" t="s">
        <v>406</v>
      </c>
      <c r="E139" s="29" t="s">
        <v>411</v>
      </c>
      <c r="F139" s="82" t="s">
        <v>398</v>
      </c>
      <c r="G139" s="77" t="s">
        <v>263</v>
      </c>
      <c r="H139" s="84" t="s">
        <v>403</v>
      </c>
      <c r="I139" s="170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4"/>
    </row>
    <row r="140" spans="1:29" s="1" customFormat="1" ht="25.5" hidden="1" customHeight="1" outlineLevel="3">
      <c r="A140" s="176"/>
      <c r="B140" s="176"/>
      <c r="C140" s="177"/>
      <c r="D140" s="172"/>
      <c r="E140" s="29" t="s">
        <v>412</v>
      </c>
      <c r="F140" s="82" t="s">
        <v>399</v>
      </c>
      <c r="G140" s="77" t="s">
        <v>263</v>
      </c>
      <c r="H140" s="84" t="s">
        <v>404</v>
      </c>
      <c r="I140" s="113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65"/>
    </row>
    <row r="141" spans="1:29" s="1" customFormat="1" ht="25.5" hidden="1" customHeight="1" outlineLevel="3">
      <c r="A141" s="176"/>
      <c r="B141" s="176"/>
      <c r="C141" s="177"/>
      <c r="D141" s="172"/>
      <c r="E141" s="29" t="s">
        <v>413</v>
      </c>
      <c r="F141" s="82" t="s">
        <v>400</v>
      </c>
      <c r="G141" s="77" t="s">
        <v>263</v>
      </c>
      <c r="H141" s="78"/>
      <c r="I141" s="113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65"/>
    </row>
    <row r="142" spans="1:29" s="1" customFormat="1" ht="25.5" hidden="1" customHeight="1" outlineLevel="3">
      <c r="A142" s="176"/>
      <c r="B142" s="176"/>
      <c r="C142" s="177"/>
      <c r="D142" s="172"/>
      <c r="E142" s="29" t="s">
        <v>414</v>
      </c>
      <c r="F142" s="82" t="s">
        <v>401</v>
      </c>
      <c r="G142" s="77" t="s">
        <v>263</v>
      </c>
      <c r="H142" s="78"/>
      <c r="I142" s="113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65"/>
    </row>
    <row r="143" spans="1:29" s="1" customFormat="1" ht="25.5" hidden="1" customHeight="1" outlineLevel="3">
      <c r="A143" s="178"/>
      <c r="B143" s="178"/>
      <c r="C143" s="179"/>
      <c r="D143" s="173"/>
      <c r="E143" s="29" t="s">
        <v>415</v>
      </c>
      <c r="F143" s="82" t="s">
        <v>402</v>
      </c>
      <c r="G143" s="77" t="s">
        <v>263</v>
      </c>
      <c r="H143" s="78"/>
      <c r="I143" s="166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8"/>
    </row>
    <row r="144" spans="1:29" ht="27.75" hidden="1" customHeight="1" outlineLevel="2" collapsed="1">
      <c r="A144" s="4" t="s">
        <v>36</v>
      </c>
      <c r="B144" s="19" t="s">
        <v>37</v>
      </c>
      <c r="C144" s="30"/>
      <c r="D144" s="29">
        <v>18000</v>
      </c>
      <c r="E144" s="29">
        <f t="shared" si="2"/>
        <v>18000</v>
      </c>
      <c r="F144" s="133"/>
      <c r="G144" s="134"/>
      <c r="H144" s="134"/>
      <c r="I144" s="135"/>
      <c r="J144" s="26">
        <f t="shared" si="14"/>
        <v>0.05</v>
      </c>
      <c r="K144" s="26">
        <f t="shared" si="15"/>
        <v>0.06</v>
      </c>
      <c r="L144" s="26"/>
      <c r="M144" s="26">
        <f t="shared" si="16"/>
        <v>21.56</v>
      </c>
      <c r="N144" s="26">
        <f>ROUND(AB$8*E144/AB$4/12,2)</f>
        <v>947.64</v>
      </c>
      <c r="O144" s="26">
        <f t="shared" si="3"/>
        <v>0.05</v>
      </c>
      <c r="P144" s="26">
        <f t="shared" si="17"/>
        <v>0.13</v>
      </c>
      <c r="Q144" s="26">
        <f t="shared" si="18"/>
        <v>0.41</v>
      </c>
      <c r="R144" s="26">
        <f t="shared" si="4"/>
        <v>0.15</v>
      </c>
      <c r="S144" s="26">
        <f t="shared" si="5"/>
        <v>0.83</v>
      </c>
      <c r="T144" s="26">
        <f t="shared" si="6"/>
        <v>2.31</v>
      </c>
      <c r="U144" s="26">
        <f t="shared" si="7"/>
        <v>0.26</v>
      </c>
      <c r="V144" s="26">
        <f t="shared" si="8"/>
        <v>0</v>
      </c>
      <c r="W144" s="26">
        <f t="shared" si="9"/>
        <v>3.22</v>
      </c>
      <c r="X144" s="26">
        <f t="shared" si="10"/>
        <v>1500</v>
      </c>
      <c r="Y144" s="26">
        <f t="shared" si="11"/>
        <v>1500</v>
      </c>
      <c r="Z144" s="26">
        <f t="shared" si="12"/>
        <v>2.4700000000000002</v>
      </c>
      <c r="AA144" s="26"/>
      <c r="AB144" s="26"/>
      <c r="AC144" s="26"/>
    </row>
    <row r="145" spans="1:29" s="1" customFormat="1" ht="33" hidden="1" customHeight="1" outlineLevel="3">
      <c r="A145" s="174"/>
      <c r="B145" s="174"/>
      <c r="C145" s="175"/>
      <c r="D145" s="171" t="s">
        <v>420</v>
      </c>
      <c r="E145" s="29" t="s">
        <v>416</v>
      </c>
      <c r="F145" s="82" t="s">
        <v>407</v>
      </c>
      <c r="G145" s="77" t="s">
        <v>263</v>
      </c>
      <c r="H145" s="84" t="s">
        <v>386</v>
      </c>
      <c r="I145" s="170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4"/>
    </row>
    <row r="146" spans="1:29" s="1" customFormat="1" ht="32.25" hidden="1" customHeight="1" outlineLevel="3">
      <c r="A146" s="176"/>
      <c r="B146" s="176"/>
      <c r="C146" s="177"/>
      <c r="D146" s="172"/>
      <c r="E146" s="29" t="s">
        <v>417</v>
      </c>
      <c r="F146" s="82" t="s">
        <v>408</v>
      </c>
      <c r="G146" s="77" t="s">
        <v>263</v>
      </c>
      <c r="H146" s="84" t="s">
        <v>386</v>
      </c>
      <c r="I146" s="113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65"/>
    </row>
    <row r="147" spans="1:29" s="1" customFormat="1" ht="27.75" hidden="1" customHeight="1" outlineLevel="3">
      <c r="A147" s="176"/>
      <c r="B147" s="176"/>
      <c r="C147" s="177"/>
      <c r="D147" s="172"/>
      <c r="E147" s="29" t="s">
        <v>418</v>
      </c>
      <c r="F147" s="82" t="s">
        <v>409</v>
      </c>
      <c r="G147" s="77" t="s">
        <v>263</v>
      </c>
      <c r="H147" s="84" t="s">
        <v>386</v>
      </c>
      <c r="I147" s="113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65"/>
    </row>
    <row r="148" spans="1:29" s="1" customFormat="1" ht="36" hidden="1" customHeight="1" outlineLevel="3">
      <c r="A148" s="178"/>
      <c r="B148" s="178"/>
      <c r="C148" s="179"/>
      <c r="D148" s="173"/>
      <c r="E148" s="29" t="s">
        <v>419</v>
      </c>
      <c r="F148" s="82" t="s">
        <v>410</v>
      </c>
      <c r="G148" s="77" t="s">
        <v>263</v>
      </c>
      <c r="H148" s="84" t="s">
        <v>386</v>
      </c>
      <c r="I148" s="166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8"/>
    </row>
    <row r="149" spans="1:29" ht="26.25" hidden="1" customHeight="1" outlineLevel="2" collapsed="1">
      <c r="A149" s="4" t="s">
        <v>38</v>
      </c>
      <c r="B149" s="19" t="s">
        <v>39</v>
      </c>
      <c r="C149" s="30"/>
      <c r="D149" s="29">
        <v>16000</v>
      </c>
      <c r="E149" s="29">
        <f t="shared" si="2"/>
        <v>16000</v>
      </c>
      <c r="F149" s="133"/>
      <c r="G149" s="134"/>
      <c r="H149" s="134"/>
      <c r="I149" s="135"/>
      <c r="J149" s="26">
        <f t="shared" si="14"/>
        <v>0.04</v>
      </c>
      <c r="K149" s="26">
        <f t="shared" si="15"/>
        <v>0.05</v>
      </c>
      <c r="L149" s="26"/>
      <c r="M149" s="26">
        <f t="shared" si="16"/>
        <v>19.16</v>
      </c>
      <c r="N149" s="26">
        <f>ROUND(AB$8*E149/AB$4/12,2)</f>
        <v>842.35</v>
      </c>
      <c r="O149" s="26">
        <f t="shared" si="3"/>
        <v>0.05</v>
      </c>
      <c r="P149" s="26">
        <f t="shared" si="17"/>
        <v>0.11</v>
      </c>
      <c r="Q149" s="26">
        <f t="shared" si="18"/>
        <v>0.37</v>
      </c>
      <c r="R149" s="26">
        <f t="shared" si="4"/>
        <v>0.14000000000000001</v>
      </c>
      <c r="S149" s="26">
        <f t="shared" si="5"/>
        <v>0.74</v>
      </c>
      <c r="T149" s="26">
        <f t="shared" si="6"/>
        <v>2.0499999999999998</v>
      </c>
      <c r="U149" s="26">
        <f t="shared" si="7"/>
        <v>0.23</v>
      </c>
      <c r="V149" s="26">
        <f t="shared" si="8"/>
        <v>0</v>
      </c>
      <c r="W149" s="26">
        <f t="shared" si="9"/>
        <v>2.86</v>
      </c>
      <c r="X149" s="26">
        <f t="shared" si="10"/>
        <v>1333.33</v>
      </c>
      <c r="Y149" s="26">
        <f t="shared" si="11"/>
        <v>1333.33</v>
      </c>
      <c r="Z149" s="26">
        <f t="shared" si="12"/>
        <v>2.19</v>
      </c>
      <c r="AA149" s="26"/>
      <c r="AB149" s="26"/>
      <c r="AC149" s="26"/>
    </row>
    <row r="150" spans="1:29" s="1" customFormat="1" ht="26.25" hidden="1" customHeight="1" outlineLevel="3">
      <c r="A150" s="174"/>
      <c r="B150" s="174"/>
      <c r="C150" s="175"/>
      <c r="D150" s="180" t="s">
        <v>430</v>
      </c>
      <c r="E150" s="29" t="s">
        <v>426</v>
      </c>
      <c r="F150" s="82" t="s">
        <v>421</v>
      </c>
      <c r="G150" s="77" t="s">
        <v>263</v>
      </c>
      <c r="H150" s="154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4"/>
    </row>
    <row r="151" spans="1:29" s="1" customFormat="1" ht="26.25" hidden="1" customHeight="1" outlineLevel="3">
      <c r="A151" s="176"/>
      <c r="B151" s="176"/>
      <c r="C151" s="177"/>
      <c r="D151" s="181"/>
      <c r="E151" s="29" t="s">
        <v>427</v>
      </c>
      <c r="F151" s="82" t="s">
        <v>422</v>
      </c>
      <c r="G151" s="77" t="s">
        <v>263</v>
      </c>
      <c r="H151" s="157"/>
      <c r="I151" s="115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65"/>
    </row>
    <row r="152" spans="1:29" s="1" customFormat="1" ht="26.25" hidden="1" customHeight="1" outlineLevel="3">
      <c r="A152" s="176"/>
      <c r="B152" s="176"/>
      <c r="C152" s="177"/>
      <c r="D152" s="181"/>
      <c r="E152" s="29" t="s">
        <v>428</v>
      </c>
      <c r="F152" s="82" t="s">
        <v>423</v>
      </c>
      <c r="G152" s="77" t="s">
        <v>263</v>
      </c>
      <c r="H152" s="84" t="s">
        <v>425</v>
      </c>
      <c r="I152" s="113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65"/>
    </row>
    <row r="153" spans="1:29" s="1" customFormat="1" ht="26.25" hidden="1" customHeight="1" outlineLevel="3">
      <c r="A153" s="178"/>
      <c r="B153" s="178"/>
      <c r="C153" s="179"/>
      <c r="D153" s="182"/>
      <c r="E153" s="29" t="s">
        <v>429</v>
      </c>
      <c r="F153" s="82" t="s">
        <v>424</v>
      </c>
      <c r="G153" s="77" t="s">
        <v>263</v>
      </c>
      <c r="H153" s="84" t="s">
        <v>425</v>
      </c>
      <c r="I153" s="166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8"/>
    </row>
    <row r="154" spans="1:29" ht="17.25" hidden="1" customHeight="1" outlineLevel="2" collapsed="1">
      <c r="A154" s="4" t="s">
        <v>40</v>
      </c>
      <c r="B154" s="19" t="s">
        <v>41</v>
      </c>
      <c r="C154" s="30">
        <v>59625</v>
      </c>
      <c r="D154" s="29"/>
      <c r="E154" s="29">
        <f t="shared" si="2"/>
        <v>59625</v>
      </c>
      <c r="F154" s="133"/>
      <c r="G154" s="134"/>
      <c r="H154" s="134"/>
      <c r="I154" s="135"/>
      <c r="J154" s="26">
        <f t="shared" si="14"/>
        <v>0.15</v>
      </c>
      <c r="K154" s="26">
        <f t="shared" si="15"/>
        <v>0.18</v>
      </c>
      <c r="L154" s="26"/>
      <c r="M154" s="26">
        <f t="shared" si="16"/>
        <v>71.400000000000006</v>
      </c>
      <c r="N154" s="26">
        <f>ROUND(AB$8*E154/AB$4/12,2)</f>
        <v>3139.07</v>
      </c>
      <c r="O154" s="26">
        <f t="shared" si="3"/>
        <v>0.17</v>
      </c>
      <c r="P154" s="26">
        <f t="shared" si="17"/>
        <v>0.42</v>
      </c>
      <c r="Q154" s="26">
        <f t="shared" si="18"/>
        <v>1.37</v>
      </c>
      <c r="R154" s="26">
        <f t="shared" si="4"/>
        <v>0.51</v>
      </c>
      <c r="S154" s="26">
        <f t="shared" si="5"/>
        <v>2.75</v>
      </c>
      <c r="T154" s="26">
        <f t="shared" si="6"/>
        <v>7.66</v>
      </c>
      <c r="U154" s="26">
        <f t="shared" si="7"/>
        <v>0.87</v>
      </c>
      <c r="V154" s="26">
        <f t="shared" si="8"/>
        <v>0</v>
      </c>
      <c r="W154" s="26">
        <f t="shared" si="9"/>
        <v>10.66</v>
      </c>
      <c r="X154" s="26">
        <f t="shared" si="10"/>
        <v>4968.75</v>
      </c>
      <c r="Y154" s="26">
        <f t="shared" si="11"/>
        <v>4968.75</v>
      </c>
      <c r="Z154" s="26">
        <f t="shared" si="12"/>
        <v>8.17</v>
      </c>
      <c r="AA154" s="26"/>
      <c r="AB154" s="26"/>
      <c r="AC154" s="26"/>
    </row>
    <row r="155" spans="1:29" s="1" customFormat="1" ht="24.75" hidden="1" customHeight="1" outlineLevel="3">
      <c r="A155" s="174"/>
      <c r="B155" s="174"/>
      <c r="C155" s="175"/>
      <c r="D155" s="180" t="s">
        <v>450</v>
      </c>
      <c r="E155" s="29" t="s">
        <v>443</v>
      </c>
      <c r="F155" s="82" t="s">
        <v>431</v>
      </c>
      <c r="G155" s="77" t="s">
        <v>432</v>
      </c>
      <c r="H155" s="124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6"/>
    </row>
    <row r="156" spans="1:29" s="1" customFormat="1" ht="21.75" hidden="1" customHeight="1" outlineLevel="3">
      <c r="A156" s="176"/>
      <c r="B156" s="176"/>
      <c r="C156" s="177"/>
      <c r="D156" s="181"/>
      <c r="E156" s="29" t="s">
        <v>444</v>
      </c>
      <c r="F156" s="82" t="s">
        <v>433</v>
      </c>
      <c r="G156" s="77" t="s">
        <v>434</v>
      </c>
      <c r="H156" s="127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9"/>
    </row>
    <row r="157" spans="1:29" s="1" customFormat="1" ht="19.5" hidden="1" customHeight="1" outlineLevel="3">
      <c r="A157" s="176"/>
      <c r="B157" s="176"/>
      <c r="C157" s="177"/>
      <c r="D157" s="181"/>
      <c r="E157" s="29" t="s">
        <v>445</v>
      </c>
      <c r="F157" s="82" t="s">
        <v>435</v>
      </c>
      <c r="G157" s="77" t="s">
        <v>436</v>
      </c>
      <c r="H157" s="127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9"/>
    </row>
    <row r="158" spans="1:29" s="1" customFormat="1" ht="33.75" hidden="1" customHeight="1" outlineLevel="3">
      <c r="A158" s="176"/>
      <c r="B158" s="176"/>
      <c r="C158" s="177"/>
      <c r="D158" s="181"/>
      <c r="E158" s="29" t="s">
        <v>446</v>
      </c>
      <c r="F158" s="82" t="s">
        <v>437</v>
      </c>
      <c r="G158" s="77" t="s">
        <v>181</v>
      </c>
      <c r="H158" s="127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9"/>
    </row>
    <row r="159" spans="1:29" s="1" customFormat="1" ht="38.25" hidden="1" customHeight="1" outlineLevel="3">
      <c r="A159" s="176"/>
      <c r="B159" s="176"/>
      <c r="C159" s="177"/>
      <c r="D159" s="181"/>
      <c r="E159" s="29" t="s">
        <v>447</v>
      </c>
      <c r="F159" s="82" t="s">
        <v>438</v>
      </c>
      <c r="G159" s="77" t="s">
        <v>439</v>
      </c>
      <c r="H159" s="127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9"/>
    </row>
    <row r="160" spans="1:29" s="1" customFormat="1" ht="48.75" hidden="1" customHeight="1" outlineLevel="3">
      <c r="A160" s="176"/>
      <c r="B160" s="176"/>
      <c r="C160" s="177"/>
      <c r="D160" s="181"/>
      <c r="E160" s="29" t="s">
        <v>448</v>
      </c>
      <c r="F160" s="82" t="s">
        <v>440</v>
      </c>
      <c r="G160" s="77" t="s">
        <v>441</v>
      </c>
      <c r="H160" s="127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9"/>
    </row>
    <row r="161" spans="1:29" s="1" customFormat="1" ht="27" hidden="1" customHeight="1" outlineLevel="3">
      <c r="A161" s="178"/>
      <c r="B161" s="178"/>
      <c r="C161" s="179"/>
      <c r="D161" s="182"/>
      <c r="E161" s="29" t="s">
        <v>449</v>
      </c>
      <c r="F161" s="82" t="s">
        <v>442</v>
      </c>
      <c r="G161" s="77" t="s">
        <v>310</v>
      </c>
      <c r="H161" s="130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2"/>
    </row>
    <row r="162" spans="1:29" ht="52.5" hidden="1" customHeight="1" outlineLevel="2" collapsed="1">
      <c r="A162" s="4" t="s">
        <v>42</v>
      </c>
      <c r="B162" s="19" t="s">
        <v>43</v>
      </c>
      <c r="C162" s="29">
        <f>SUM(C164:C169)</f>
        <v>142712</v>
      </c>
      <c r="D162" s="29"/>
      <c r="E162" s="26">
        <f t="shared" ref="E162:AB162" si="19">SUM(E164:E169)</f>
        <v>142712</v>
      </c>
      <c r="F162" s="151"/>
      <c r="G162" s="152"/>
      <c r="H162" s="152"/>
      <c r="I162" s="153"/>
      <c r="J162" s="26">
        <f t="shared" si="19"/>
        <v>0.36</v>
      </c>
      <c r="K162" s="26">
        <f t="shared" si="19"/>
        <v>0.43</v>
      </c>
      <c r="L162" s="26">
        <f t="shared" si="19"/>
        <v>0</v>
      </c>
      <c r="M162" s="26">
        <f t="shared" si="19"/>
        <v>170.91000000000003</v>
      </c>
      <c r="N162" s="26">
        <f t="shared" si="19"/>
        <v>2244.61</v>
      </c>
      <c r="O162" s="26">
        <f t="shared" si="19"/>
        <v>0.4</v>
      </c>
      <c r="P162" s="26">
        <f t="shared" si="19"/>
        <v>1.0100000000000002</v>
      </c>
      <c r="Q162" s="26">
        <f t="shared" si="19"/>
        <v>3.2700000000000005</v>
      </c>
      <c r="R162" s="26">
        <f t="shared" si="19"/>
        <v>1.22</v>
      </c>
      <c r="S162" s="26">
        <f t="shared" si="19"/>
        <v>6.5600000000000005</v>
      </c>
      <c r="T162" s="26">
        <f t="shared" si="19"/>
        <v>18.329999999999998</v>
      </c>
      <c r="U162" s="26">
        <f t="shared" si="19"/>
        <v>2.0999999999999996</v>
      </c>
      <c r="V162" s="26">
        <f t="shared" si="19"/>
        <v>0</v>
      </c>
      <c r="W162" s="26">
        <f t="shared" si="19"/>
        <v>25.509999999999998</v>
      </c>
      <c r="X162" s="26">
        <f t="shared" si="19"/>
        <v>11892.66</v>
      </c>
      <c r="Y162" s="26">
        <f t="shared" si="19"/>
        <v>11892.66</v>
      </c>
      <c r="Z162" s="26">
        <f t="shared" si="19"/>
        <v>19.57</v>
      </c>
      <c r="AA162" s="26">
        <f t="shared" si="19"/>
        <v>0</v>
      </c>
      <c r="AB162" s="26">
        <f t="shared" si="19"/>
        <v>8.92</v>
      </c>
      <c r="AC162" s="26">
        <f>SUM(AC164:AC169)</f>
        <v>0</v>
      </c>
    </row>
    <row r="163" spans="1:29" ht="16.5" hidden="1" customHeight="1" outlineLevel="1" collapsed="1">
      <c r="A163" s="194" t="s">
        <v>9</v>
      </c>
      <c r="B163" s="195"/>
      <c r="C163" s="195"/>
      <c r="D163" s="195"/>
      <c r="E163" s="195"/>
      <c r="F163" s="195"/>
      <c r="G163" s="195"/>
      <c r="H163" s="195"/>
      <c r="I163" s="195"/>
      <c r="J163" s="196"/>
      <c r="K163" s="48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 spans="1:29" ht="17.25" hidden="1" customHeight="1" outlineLevel="2">
      <c r="A164" s="4" t="s">
        <v>44</v>
      </c>
      <c r="B164" s="19" t="s">
        <v>45</v>
      </c>
      <c r="C164" s="30">
        <v>39804</v>
      </c>
      <c r="D164" s="32"/>
      <c r="E164" s="29">
        <f t="shared" si="2"/>
        <v>39804</v>
      </c>
      <c r="F164" s="133"/>
      <c r="G164" s="134"/>
      <c r="H164" s="134"/>
      <c r="I164" s="135"/>
      <c r="J164" s="26">
        <f t="shared" ref="J164:J169" si="20">ROUND(E164/AB$4/12,2)</f>
        <v>0.1</v>
      </c>
      <c r="K164" s="26">
        <f t="shared" ref="K164:K169" si="21">ROUND(E164/AB$5/12,2)</f>
        <v>0.12</v>
      </c>
      <c r="L164" s="26"/>
      <c r="M164" s="26">
        <f t="shared" ref="M164:M169" si="22">ROUND(AB$7*E164/AB$4/12,2)</f>
        <v>47.67</v>
      </c>
      <c r="N164" s="26"/>
      <c r="O164" s="26">
        <f t="shared" si="3"/>
        <v>0.11</v>
      </c>
      <c r="P164" s="26">
        <f t="shared" ref="P164:P169" si="23">ROUND(E164/AB$10/12,2)</f>
        <v>0.28000000000000003</v>
      </c>
      <c r="Q164" s="26">
        <f t="shared" ref="Q164:Q169" si="24">ROUND(E164/AB$11/12,2)</f>
        <v>0.91</v>
      </c>
      <c r="R164" s="26">
        <f t="shared" si="4"/>
        <v>0.34</v>
      </c>
      <c r="S164" s="26">
        <f t="shared" si="5"/>
        <v>1.83</v>
      </c>
      <c r="T164" s="26">
        <f t="shared" si="6"/>
        <v>5.1100000000000003</v>
      </c>
      <c r="U164" s="26">
        <f t="shared" si="7"/>
        <v>0.57999999999999996</v>
      </c>
      <c r="V164" s="26">
        <f t="shared" si="8"/>
        <v>0</v>
      </c>
      <c r="W164" s="26">
        <f t="shared" si="9"/>
        <v>7.12</v>
      </c>
      <c r="X164" s="26">
        <f t="shared" si="10"/>
        <v>3317</v>
      </c>
      <c r="Y164" s="26">
        <f t="shared" si="11"/>
        <v>3317</v>
      </c>
      <c r="Z164" s="26">
        <f t="shared" si="12"/>
        <v>5.46</v>
      </c>
      <c r="AA164" s="26"/>
      <c r="AB164" s="26">
        <f t="shared" si="13"/>
        <v>5.46</v>
      </c>
      <c r="AC164" s="26"/>
    </row>
    <row r="165" spans="1:29" ht="16.5" hidden="1" customHeight="1" outlineLevel="2">
      <c r="A165" s="4" t="s">
        <v>46</v>
      </c>
      <c r="B165" s="19" t="s">
        <v>47</v>
      </c>
      <c r="C165" s="30">
        <v>17394</v>
      </c>
      <c r="D165" s="32"/>
      <c r="E165" s="29">
        <f t="shared" si="2"/>
        <v>17394</v>
      </c>
      <c r="F165" s="133"/>
      <c r="G165" s="134"/>
      <c r="H165" s="134"/>
      <c r="I165" s="135"/>
      <c r="J165" s="26">
        <f t="shared" si="20"/>
        <v>0.04</v>
      </c>
      <c r="K165" s="26">
        <f t="shared" si="21"/>
        <v>0.05</v>
      </c>
      <c r="L165" s="26"/>
      <c r="M165" s="26">
        <f t="shared" si="22"/>
        <v>20.83</v>
      </c>
      <c r="N165" s="26"/>
      <c r="O165" s="26">
        <f t="shared" si="3"/>
        <v>0.05</v>
      </c>
      <c r="P165" s="26">
        <f t="shared" si="23"/>
        <v>0.12</v>
      </c>
      <c r="Q165" s="26">
        <f t="shared" si="24"/>
        <v>0.4</v>
      </c>
      <c r="R165" s="26">
        <f t="shared" si="4"/>
        <v>0.15</v>
      </c>
      <c r="S165" s="26">
        <f t="shared" si="5"/>
        <v>0.8</v>
      </c>
      <c r="T165" s="26">
        <f t="shared" si="6"/>
        <v>2.23</v>
      </c>
      <c r="U165" s="26">
        <f t="shared" si="7"/>
        <v>0.26</v>
      </c>
      <c r="V165" s="26">
        <f t="shared" si="8"/>
        <v>0</v>
      </c>
      <c r="W165" s="26">
        <f t="shared" si="9"/>
        <v>3.11</v>
      </c>
      <c r="X165" s="26">
        <f t="shared" si="10"/>
        <v>1449.5</v>
      </c>
      <c r="Y165" s="26">
        <f t="shared" si="11"/>
        <v>1449.5</v>
      </c>
      <c r="Z165" s="26">
        <f t="shared" si="12"/>
        <v>2.38</v>
      </c>
      <c r="AA165" s="26"/>
      <c r="AB165" s="26">
        <f t="shared" si="13"/>
        <v>2.38</v>
      </c>
      <c r="AC165" s="26"/>
    </row>
    <row r="166" spans="1:29" ht="15" hidden="1" customHeight="1" outlineLevel="2">
      <c r="A166" s="4" t="s">
        <v>48</v>
      </c>
      <c r="B166" s="19" t="s">
        <v>49</v>
      </c>
      <c r="C166" s="30">
        <v>28639</v>
      </c>
      <c r="D166" s="32"/>
      <c r="E166" s="29">
        <f t="shared" si="2"/>
        <v>28639</v>
      </c>
      <c r="F166" s="133"/>
      <c r="G166" s="134"/>
      <c r="H166" s="134"/>
      <c r="I166" s="135"/>
      <c r="J166" s="26">
        <f t="shared" si="20"/>
        <v>7.0000000000000007E-2</v>
      </c>
      <c r="K166" s="26">
        <f t="shared" si="21"/>
        <v>0.09</v>
      </c>
      <c r="L166" s="26"/>
      <c r="M166" s="26">
        <f t="shared" si="22"/>
        <v>34.299999999999997</v>
      </c>
      <c r="N166" s="26">
        <f>ROUND(AB$8*E166/AB$4/12,2)</f>
        <v>1507.76</v>
      </c>
      <c r="O166" s="26">
        <f t="shared" si="3"/>
        <v>0.08</v>
      </c>
      <c r="P166" s="26">
        <f t="shared" si="23"/>
        <v>0.2</v>
      </c>
      <c r="Q166" s="26">
        <f t="shared" si="24"/>
        <v>0.66</v>
      </c>
      <c r="R166" s="26">
        <f t="shared" si="4"/>
        <v>0.24</v>
      </c>
      <c r="S166" s="26">
        <f t="shared" si="5"/>
        <v>1.32</v>
      </c>
      <c r="T166" s="26">
        <f t="shared" si="6"/>
        <v>3.68</v>
      </c>
      <c r="U166" s="26">
        <f t="shared" si="7"/>
        <v>0.42</v>
      </c>
      <c r="V166" s="26">
        <f t="shared" si="8"/>
        <v>0</v>
      </c>
      <c r="W166" s="26">
        <f t="shared" si="9"/>
        <v>5.12</v>
      </c>
      <c r="X166" s="26">
        <f t="shared" si="10"/>
        <v>2386.58</v>
      </c>
      <c r="Y166" s="26">
        <f t="shared" si="11"/>
        <v>2386.58</v>
      </c>
      <c r="Z166" s="26">
        <f t="shared" si="12"/>
        <v>3.93</v>
      </c>
      <c r="AA166" s="26"/>
      <c r="AB166" s="26"/>
      <c r="AC166" s="26"/>
    </row>
    <row r="167" spans="1:29" ht="16.5" hidden="1" customHeight="1" outlineLevel="2">
      <c r="A167" s="4" t="s">
        <v>50</v>
      </c>
      <c r="B167" s="19" t="s">
        <v>51</v>
      </c>
      <c r="C167" s="30">
        <v>7848</v>
      </c>
      <c r="D167" s="32"/>
      <c r="E167" s="29">
        <f t="shared" si="2"/>
        <v>7848</v>
      </c>
      <c r="F167" s="133"/>
      <c r="G167" s="134"/>
      <c r="H167" s="134"/>
      <c r="I167" s="135"/>
      <c r="J167" s="26">
        <f t="shared" si="20"/>
        <v>0.02</v>
      </c>
      <c r="K167" s="26">
        <f t="shared" si="21"/>
        <v>0.02</v>
      </c>
      <c r="L167" s="26"/>
      <c r="M167" s="26">
        <f t="shared" si="22"/>
        <v>9.4</v>
      </c>
      <c r="N167" s="26"/>
      <c r="O167" s="26">
        <f t="shared" si="3"/>
        <v>0.02</v>
      </c>
      <c r="P167" s="26">
        <f t="shared" si="23"/>
        <v>0.06</v>
      </c>
      <c r="Q167" s="26">
        <f t="shared" si="24"/>
        <v>0.18</v>
      </c>
      <c r="R167" s="26">
        <f t="shared" si="4"/>
        <v>7.0000000000000007E-2</v>
      </c>
      <c r="S167" s="26">
        <f t="shared" si="5"/>
        <v>0.36</v>
      </c>
      <c r="T167" s="26">
        <f t="shared" si="6"/>
        <v>1.01</v>
      </c>
      <c r="U167" s="26">
        <f t="shared" si="7"/>
        <v>0.12</v>
      </c>
      <c r="V167" s="26">
        <f t="shared" si="8"/>
        <v>0</v>
      </c>
      <c r="W167" s="26">
        <f t="shared" si="9"/>
        <v>1.4</v>
      </c>
      <c r="X167" s="26">
        <f t="shared" si="10"/>
        <v>654</v>
      </c>
      <c r="Y167" s="26">
        <f t="shared" si="11"/>
        <v>654</v>
      </c>
      <c r="Z167" s="26">
        <f t="shared" si="12"/>
        <v>1.08</v>
      </c>
      <c r="AA167" s="26"/>
      <c r="AB167" s="26">
        <f t="shared" si="13"/>
        <v>1.08</v>
      </c>
      <c r="AC167" s="26"/>
    </row>
    <row r="168" spans="1:29" ht="17.25" hidden="1" customHeight="1" outlineLevel="2">
      <c r="A168" s="4" t="s">
        <v>52</v>
      </c>
      <c r="B168" s="19" t="s">
        <v>53</v>
      </c>
      <c r="C168" s="30">
        <v>13996</v>
      </c>
      <c r="D168" s="32"/>
      <c r="E168" s="29">
        <f t="shared" si="2"/>
        <v>13996</v>
      </c>
      <c r="F168" s="133"/>
      <c r="G168" s="134"/>
      <c r="H168" s="134"/>
      <c r="I168" s="135"/>
      <c r="J168" s="26">
        <f t="shared" si="20"/>
        <v>0.04</v>
      </c>
      <c r="K168" s="26">
        <f t="shared" si="21"/>
        <v>0.04</v>
      </c>
      <c r="L168" s="26"/>
      <c r="M168" s="26">
        <f t="shared" si="22"/>
        <v>16.760000000000002</v>
      </c>
      <c r="N168" s="26">
        <f>ROUND(AB$8*E168/AB$4/12,2)</f>
        <v>736.85</v>
      </c>
      <c r="O168" s="26">
        <f t="shared" si="3"/>
        <v>0.04</v>
      </c>
      <c r="P168" s="26">
        <f t="shared" si="23"/>
        <v>0.1</v>
      </c>
      <c r="Q168" s="26">
        <f t="shared" si="24"/>
        <v>0.32</v>
      </c>
      <c r="R168" s="26">
        <f t="shared" si="4"/>
        <v>0.12</v>
      </c>
      <c r="S168" s="26">
        <f t="shared" si="5"/>
        <v>0.64</v>
      </c>
      <c r="T168" s="26">
        <f t="shared" si="6"/>
        <v>1.8</v>
      </c>
      <c r="U168" s="26">
        <f t="shared" si="7"/>
        <v>0.21</v>
      </c>
      <c r="V168" s="26">
        <f t="shared" si="8"/>
        <v>0</v>
      </c>
      <c r="W168" s="26">
        <f t="shared" si="9"/>
        <v>2.5</v>
      </c>
      <c r="X168" s="26">
        <f t="shared" si="10"/>
        <v>1166.33</v>
      </c>
      <c r="Y168" s="26">
        <f t="shared" si="11"/>
        <v>1166.33</v>
      </c>
      <c r="Z168" s="26">
        <f t="shared" si="12"/>
        <v>1.92</v>
      </c>
      <c r="AA168" s="26"/>
      <c r="AB168" s="26"/>
      <c r="AC168" s="26"/>
    </row>
    <row r="169" spans="1:29" ht="28.5" hidden="1" customHeight="1" outlineLevel="2">
      <c r="A169" s="4" t="s">
        <v>54</v>
      </c>
      <c r="B169" s="24" t="s">
        <v>55</v>
      </c>
      <c r="C169" s="30">
        <v>35031</v>
      </c>
      <c r="D169" s="32"/>
      <c r="E169" s="29">
        <f t="shared" si="2"/>
        <v>35031</v>
      </c>
      <c r="F169" s="133"/>
      <c r="G169" s="134"/>
      <c r="H169" s="134"/>
      <c r="I169" s="135"/>
      <c r="J169" s="26">
        <f t="shared" si="20"/>
        <v>0.09</v>
      </c>
      <c r="K169" s="26">
        <f t="shared" si="21"/>
        <v>0.11</v>
      </c>
      <c r="L169" s="26"/>
      <c r="M169" s="26">
        <f t="shared" si="22"/>
        <v>41.95</v>
      </c>
      <c r="N169" s="26"/>
      <c r="O169" s="26">
        <f t="shared" si="3"/>
        <v>0.1</v>
      </c>
      <c r="P169" s="26">
        <f t="shared" si="23"/>
        <v>0.25</v>
      </c>
      <c r="Q169" s="26">
        <f t="shared" si="24"/>
        <v>0.8</v>
      </c>
      <c r="R169" s="26">
        <f t="shared" si="4"/>
        <v>0.3</v>
      </c>
      <c r="S169" s="26">
        <f t="shared" si="5"/>
        <v>1.61</v>
      </c>
      <c r="T169" s="26">
        <f t="shared" si="6"/>
        <v>4.5</v>
      </c>
      <c r="U169" s="26">
        <f t="shared" si="7"/>
        <v>0.51</v>
      </c>
      <c r="V169" s="26">
        <f t="shared" si="8"/>
        <v>0</v>
      </c>
      <c r="W169" s="26">
        <f t="shared" si="9"/>
        <v>6.26</v>
      </c>
      <c r="X169" s="26">
        <f t="shared" si="10"/>
        <v>2919.25</v>
      </c>
      <c r="Y169" s="26">
        <f t="shared" si="11"/>
        <v>2919.25</v>
      </c>
      <c r="Z169" s="26">
        <f t="shared" si="12"/>
        <v>4.8</v>
      </c>
      <c r="AA169" s="26"/>
      <c r="AB169" s="26"/>
      <c r="AC169" s="26"/>
    </row>
    <row r="170" spans="1:29" ht="15" hidden="1" customHeight="1" outlineLevel="1" collapsed="1">
      <c r="A170" s="15" t="s">
        <v>56</v>
      </c>
      <c r="B170" s="20" t="s">
        <v>57</v>
      </c>
      <c r="C170" s="33">
        <f>ROUND(C172+C173+C174+C175+C176+C177,0)</f>
        <v>107680</v>
      </c>
      <c r="D170" s="26">
        <f t="shared" ref="D170:AB170" si="25">SUM(D172:D177)</f>
        <v>1572342</v>
      </c>
      <c r="E170" s="26">
        <f>SUM(E172:E177)</f>
        <v>1680022</v>
      </c>
      <c r="F170" s="133"/>
      <c r="G170" s="134"/>
      <c r="H170" s="134"/>
      <c r="I170" s="135"/>
      <c r="J170" s="26">
        <f t="shared" si="25"/>
        <v>4.32</v>
      </c>
      <c r="K170" s="26">
        <f t="shared" si="25"/>
        <v>5.17</v>
      </c>
      <c r="L170" s="26">
        <f t="shared" si="25"/>
        <v>277.05</v>
      </c>
      <c r="M170" s="26">
        <f t="shared" si="25"/>
        <v>2011.8600000000001</v>
      </c>
      <c r="N170" s="26">
        <f t="shared" si="25"/>
        <v>5315.55</v>
      </c>
      <c r="O170" s="26">
        <f t="shared" si="25"/>
        <v>4.7299999999999995</v>
      </c>
      <c r="P170" s="26">
        <f t="shared" si="25"/>
        <v>11.94</v>
      </c>
      <c r="Q170" s="26">
        <f t="shared" si="25"/>
        <v>38.46</v>
      </c>
      <c r="R170" s="26">
        <f t="shared" si="25"/>
        <v>14.309999999999999</v>
      </c>
      <c r="S170" s="26">
        <f t="shared" si="25"/>
        <v>77.36</v>
      </c>
      <c r="T170" s="26">
        <f t="shared" si="25"/>
        <v>215.71999999999997</v>
      </c>
      <c r="U170" s="26">
        <f t="shared" si="25"/>
        <v>24.629999999999995</v>
      </c>
      <c r="V170" s="26">
        <f t="shared" si="25"/>
        <v>0.01</v>
      </c>
      <c r="W170" s="26">
        <f t="shared" si="25"/>
        <v>300.42</v>
      </c>
      <c r="X170" s="26">
        <f t="shared" si="25"/>
        <v>140001.84</v>
      </c>
      <c r="Y170" s="26">
        <f t="shared" si="25"/>
        <v>140001.84</v>
      </c>
      <c r="Z170" s="26">
        <f t="shared" si="25"/>
        <v>230.26999999999998</v>
      </c>
      <c r="AA170" s="26">
        <f t="shared" si="25"/>
        <v>2737.17</v>
      </c>
      <c r="AB170" s="26">
        <f t="shared" si="25"/>
        <v>33.619999999999997</v>
      </c>
      <c r="AC170" s="26">
        <f>SUM(AC172:AC177)</f>
        <v>663.69</v>
      </c>
    </row>
    <row r="171" spans="1:29" ht="15" hidden="1" customHeight="1" outlineLevel="1">
      <c r="A171" s="194"/>
      <c r="B171" s="195"/>
      <c r="C171" s="195"/>
      <c r="D171" s="195"/>
      <c r="E171" s="195"/>
      <c r="F171" s="195"/>
      <c r="G171" s="195"/>
      <c r="H171" s="195"/>
      <c r="I171" s="195"/>
      <c r="J171" s="196"/>
      <c r="K171" s="48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 spans="1:29" ht="17.25" hidden="1" customHeight="1" outlineLevel="2">
      <c r="A172" s="4" t="s">
        <v>58</v>
      </c>
      <c r="B172" s="19" t="s">
        <v>59</v>
      </c>
      <c r="C172" s="28"/>
      <c r="D172" s="29">
        <v>71679</v>
      </c>
      <c r="E172" s="28">
        <v>71679</v>
      </c>
      <c r="F172" s="160"/>
      <c r="G172" s="161"/>
      <c r="H172" s="161"/>
      <c r="I172" s="162"/>
      <c r="J172" s="26">
        <f>ROUND(E172/AB$4/12,2)</f>
        <v>0.18</v>
      </c>
      <c r="K172" s="26">
        <f>ROUND(E172/AB$5/12,2)</f>
        <v>0.22</v>
      </c>
      <c r="L172" s="26">
        <f>ROUND(AB$6*E172/AB$4/12,2)</f>
        <v>189.99</v>
      </c>
      <c r="M172" s="26">
        <f>ROUND(AB$7*E172/AB$4/12,2)</f>
        <v>85.84</v>
      </c>
      <c r="N172" s="26"/>
      <c r="O172" s="26">
        <f t="shared" si="3"/>
        <v>0.2</v>
      </c>
      <c r="P172" s="26">
        <f>ROUND(E172/AB$10/12,2)</f>
        <v>0.51</v>
      </c>
      <c r="Q172" s="26">
        <f>ROUND(E172/AB$11/12,2)</f>
        <v>1.64</v>
      </c>
      <c r="R172" s="26">
        <f t="shared" si="4"/>
        <v>0.61</v>
      </c>
      <c r="S172" s="26">
        <f t="shared" si="5"/>
        <v>3.3</v>
      </c>
      <c r="T172" s="26">
        <f t="shared" si="6"/>
        <v>9.1999999999999993</v>
      </c>
      <c r="U172" s="26">
        <f t="shared" si="7"/>
        <v>1.05</v>
      </c>
      <c r="V172" s="26">
        <f t="shared" si="8"/>
        <v>0</v>
      </c>
      <c r="W172" s="26">
        <f t="shared" si="9"/>
        <v>12.82</v>
      </c>
      <c r="X172" s="26">
        <f t="shared" si="10"/>
        <v>5973.25</v>
      </c>
      <c r="Y172" s="26">
        <f t="shared" si="11"/>
        <v>5973.25</v>
      </c>
      <c r="Z172" s="26">
        <f t="shared" si="12"/>
        <v>9.82</v>
      </c>
      <c r="AA172" s="26"/>
      <c r="AB172" s="26"/>
      <c r="AC172" s="26">
        <f t="shared" ref="AC172:AC195" si="26">ROUND(E172/AB$24/12,2)</f>
        <v>663.69</v>
      </c>
    </row>
    <row r="173" spans="1:29" ht="42" hidden="1" customHeight="1" outlineLevel="2">
      <c r="A173" s="4" t="s">
        <v>60</v>
      </c>
      <c r="B173" s="19" t="s">
        <v>61</v>
      </c>
      <c r="C173" s="28"/>
      <c r="D173" s="29">
        <v>194165</v>
      </c>
      <c r="E173" s="28">
        <v>194165</v>
      </c>
      <c r="F173" s="160"/>
      <c r="G173" s="161"/>
      <c r="H173" s="161"/>
      <c r="I173" s="162"/>
      <c r="J173" s="26">
        <f>ROUND(E173/AB$4/12,2)</f>
        <v>0.5</v>
      </c>
      <c r="K173" s="26">
        <f>ROUND(E173/AB$5/12,2)</f>
        <v>0.6</v>
      </c>
      <c r="L173" s="26"/>
      <c r="M173" s="26">
        <f>ROUND(AB$7*E173/AB$4/12,2)</f>
        <v>232.52</v>
      </c>
      <c r="N173" s="26"/>
      <c r="O173" s="26">
        <f t="shared" si="3"/>
        <v>0.55000000000000004</v>
      </c>
      <c r="P173" s="26">
        <f>ROUND(E173/AB$10/12,2)</f>
        <v>1.38</v>
      </c>
      <c r="Q173" s="26">
        <f>ROUND(E173/AB$11/12,2)</f>
        <v>4.45</v>
      </c>
      <c r="R173" s="26">
        <f t="shared" si="4"/>
        <v>1.65</v>
      </c>
      <c r="S173" s="26">
        <f t="shared" si="5"/>
        <v>8.94</v>
      </c>
      <c r="T173" s="26">
        <f t="shared" si="6"/>
        <v>24.93</v>
      </c>
      <c r="U173" s="26">
        <f t="shared" si="7"/>
        <v>2.85</v>
      </c>
      <c r="V173" s="26">
        <f t="shared" si="8"/>
        <v>0</v>
      </c>
      <c r="W173" s="26">
        <f t="shared" si="9"/>
        <v>34.72</v>
      </c>
      <c r="X173" s="26">
        <f t="shared" si="10"/>
        <v>16180.42</v>
      </c>
      <c r="Y173" s="26">
        <f t="shared" si="11"/>
        <v>16180.42</v>
      </c>
      <c r="Z173" s="26">
        <f t="shared" si="12"/>
        <v>26.61</v>
      </c>
      <c r="AA173" s="26"/>
      <c r="AB173" s="26">
        <f t="shared" si="13"/>
        <v>26.61</v>
      </c>
      <c r="AC173" s="26"/>
    </row>
    <row r="174" spans="1:29" ht="27" hidden="1" customHeight="1" outlineLevel="2">
      <c r="A174" s="4" t="s">
        <v>62</v>
      </c>
      <c r="B174" s="19" t="s">
        <v>63</v>
      </c>
      <c r="C174" s="28"/>
      <c r="D174" s="29">
        <v>12378</v>
      </c>
      <c r="E174" s="28">
        <v>12378</v>
      </c>
      <c r="F174" s="160"/>
      <c r="G174" s="161"/>
      <c r="H174" s="161"/>
      <c r="I174" s="162"/>
      <c r="J174" s="26">
        <f>ROUND(E174/AB$4/12,2)</f>
        <v>0.03</v>
      </c>
      <c r="K174" s="26">
        <f>ROUND(E174/AB$5/12,2)</f>
        <v>0.04</v>
      </c>
      <c r="L174" s="26"/>
      <c r="M174" s="26">
        <f>ROUND(AB$7*E174/AB$4/12,2)</f>
        <v>14.82</v>
      </c>
      <c r="N174" s="26"/>
      <c r="O174" s="26">
        <f t="shared" si="3"/>
        <v>0.03</v>
      </c>
      <c r="P174" s="26">
        <f>ROUND(E174/AB$10/12,2)</f>
        <v>0.09</v>
      </c>
      <c r="Q174" s="26">
        <f>ROUND(E174/AB$11/12,2)</f>
        <v>0.28000000000000003</v>
      </c>
      <c r="R174" s="26">
        <f t="shared" si="4"/>
        <v>0.11</v>
      </c>
      <c r="S174" s="26">
        <f t="shared" si="5"/>
        <v>0.56999999999999995</v>
      </c>
      <c r="T174" s="26">
        <f t="shared" si="6"/>
        <v>1.59</v>
      </c>
      <c r="U174" s="26">
        <f t="shared" si="7"/>
        <v>0.18</v>
      </c>
      <c r="V174" s="26">
        <f t="shared" si="8"/>
        <v>0</v>
      </c>
      <c r="W174" s="26">
        <f t="shared" si="9"/>
        <v>2.21</v>
      </c>
      <c r="X174" s="26">
        <f t="shared" si="10"/>
        <v>1031.5</v>
      </c>
      <c r="Y174" s="26">
        <f t="shared" si="11"/>
        <v>1031.5</v>
      </c>
      <c r="Z174" s="26">
        <f t="shared" si="12"/>
        <v>1.7</v>
      </c>
      <c r="AA174" s="26"/>
      <c r="AB174" s="26"/>
      <c r="AC174" s="26"/>
    </row>
    <row r="175" spans="1:29" ht="15" hidden="1" customHeight="1" outlineLevel="2">
      <c r="A175" s="4" t="s">
        <v>64</v>
      </c>
      <c r="B175" s="22" t="s">
        <v>65</v>
      </c>
      <c r="C175" s="28"/>
      <c r="D175" s="29">
        <v>68120</v>
      </c>
      <c r="E175" s="28">
        <v>68120</v>
      </c>
      <c r="F175" s="160"/>
      <c r="G175" s="161"/>
      <c r="H175" s="161"/>
      <c r="I175" s="162"/>
      <c r="J175" s="26">
        <f>ROUND(E175/AB$4/12,2)</f>
        <v>0.18</v>
      </c>
      <c r="K175" s="26">
        <f>ROUND(E175/AB$5/12,2)</f>
        <v>0.21</v>
      </c>
      <c r="L175" s="26"/>
      <c r="M175" s="26">
        <f>ROUND(AB$7*E175/AB$4/12,2)</f>
        <v>81.569999999999993</v>
      </c>
      <c r="N175" s="26">
        <f>ROUND(AB$8*E175/AB$4/12,2)</f>
        <v>3586.31</v>
      </c>
      <c r="O175" s="26">
        <f t="shared" si="3"/>
        <v>0.19</v>
      </c>
      <c r="P175" s="26">
        <f>ROUND(E175/AB$10/12,2)</f>
        <v>0.48</v>
      </c>
      <c r="Q175" s="26">
        <f>ROUND(E175/AB$11/12,2)</f>
        <v>1.56</v>
      </c>
      <c r="R175" s="26">
        <f t="shared" si="4"/>
        <v>0.57999999999999996</v>
      </c>
      <c r="S175" s="26">
        <f t="shared" si="5"/>
        <v>3.14</v>
      </c>
      <c r="T175" s="26">
        <f t="shared" si="6"/>
        <v>8.75</v>
      </c>
      <c r="U175" s="26">
        <f t="shared" si="7"/>
        <v>1</v>
      </c>
      <c r="V175" s="26">
        <f t="shared" si="8"/>
        <v>0</v>
      </c>
      <c r="W175" s="26">
        <f t="shared" si="9"/>
        <v>12.18</v>
      </c>
      <c r="X175" s="26">
        <f t="shared" si="10"/>
        <v>5676.67</v>
      </c>
      <c r="Y175" s="26">
        <f t="shared" si="11"/>
        <v>5676.67</v>
      </c>
      <c r="Z175" s="26">
        <f t="shared" si="12"/>
        <v>9.34</v>
      </c>
      <c r="AA175" s="26"/>
      <c r="AB175" s="26"/>
      <c r="AC175" s="26"/>
    </row>
    <row r="176" spans="1:29" ht="39" hidden="1" customHeight="1" outlineLevel="2">
      <c r="A176" s="8" t="s">
        <v>66</v>
      </c>
      <c r="B176" s="23" t="s">
        <v>67</v>
      </c>
      <c r="C176" s="32"/>
      <c r="D176" s="32">
        <v>1226000</v>
      </c>
      <c r="E176" s="32">
        <v>1226000</v>
      </c>
      <c r="F176" s="160"/>
      <c r="G176" s="161"/>
      <c r="H176" s="161"/>
      <c r="I176" s="162"/>
      <c r="J176" s="26">
        <f>ROUND(E176/AB$4/12,2)</f>
        <v>3.16</v>
      </c>
      <c r="K176" s="26">
        <f>ROUND(E176/AB$5/12,2)</f>
        <v>3.77</v>
      </c>
      <c r="L176" s="26"/>
      <c r="M176" s="26">
        <f>ROUND(AB$7*E176/AB$4/12,2)</f>
        <v>1468.16</v>
      </c>
      <c r="N176" s="26"/>
      <c r="O176" s="26">
        <f t="shared" si="3"/>
        <v>3.46</v>
      </c>
      <c r="P176" s="26">
        <f>ROUND(E176/AB$10/12,2)</f>
        <v>8.7200000000000006</v>
      </c>
      <c r="Q176" s="26">
        <f>ROUND(E176/AB$11/12,2)</f>
        <v>28.07</v>
      </c>
      <c r="R176" s="26">
        <f t="shared" si="4"/>
        <v>10.45</v>
      </c>
      <c r="S176" s="26">
        <f t="shared" si="5"/>
        <v>56.45</v>
      </c>
      <c r="T176" s="26">
        <f t="shared" si="6"/>
        <v>157.41999999999999</v>
      </c>
      <c r="U176" s="26">
        <f t="shared" si="7"/>
        <v>17.97</v>
      </c>
      <c r="V176" s="26">
        <f t="shared" si="8"/>
        <v>0.01</v>
      </c>
      <c r="W176" s="26">
        <f t="shared" si="9"/>
        <v>219.24</v>
      </c>
      <c r="X176" s="26">
        <f t="shared" si="10"/>
        <v>102166.67</v>
      </c>
      <c r="Y176" s="26">
        <f t="shared" si="11"/>
        <v>102166.67</v>
      </c>
      <c r="Z176" s="26">
        <f t="shared" si="12"/>
        <v>168.04</v>
      </c>
      <c r="AA176" s="26"/>
      <c r="AB176" s="26"/>
      <c r="AC176" s="26"/>
    </row>
    <row r="177" spans="1:29" ht="42" hidden="1" customHeight="1" outlineLevel="2">
      <c r="A177" s="12" t="s">
        <v>68</v>
      </c>
      <c r="B177" s="19" t="s">
        <v>69</v>
      </c>
      <c r="C177" s="28">
        <f>SUM(C179:C182)</f>
        <v>107680</v>
      </c>
      <c r="D177" s="28"/>
      <c r="E177" s="26">
        <f t="shared" ref="E177:AB177" si="27">SUM(E179:E182)</f>
        <v>107680</v>
      </c>
      <c r="F177" s="160"/>
      <c r="G177" s="161"/>
      <c r="H177" s="161"/>
      <c r="I177" s="162"/>
      <c r="J177" s="26">
        <f t="shared" si="27"/>
        <v>0.27</v>
      </c>
      <c r="K177" s="26">
        <f t="shared" si="27"/>
        <v>0.33</v>
      </c>
      <c r="L177" s="26">
        <f t="shared" si="27"/>
        <v>87.06</v>
      </c>
      <c r="M177" s="26">
        <f t="shared" si="27"/>
        <v>128.94999999999999</v>
      </c>
      <c r="N177" s="26">
        <f t="shared" si="27"/>
        <v>1729.24</v>
      </c>
      <c r="O177" s="26">
        <f t="shared" si="27"/>
        <v>0.3</v>
      </c>
      <c r="P177" s="26">
        <f t="shared" si="27"/>
        <v>0.76000000000000012</v>
      </c>
      <c r="Q177" s="26">
        <f t="shared" si="27"/>
        <v>2.46</v>
      </c>
      <c r="R177" s="26">
        <f t="shared" si="27"/>
        <v>0.90999999999999992</v>
      </c>
      <c r="S177" s="26">
        <f t="shared" si="27"/>
        <v>4.96</v>
      </c>
      <c r="T177" s="26">
        <f t="shared" si="27"/>
        <v>13.829999999999998</v>
      </c>
      <c r="U177" s="26">
        <f t="shared" si="27"/>
        <v>1.58</v>
      </c>
      <c r="V177" s="26">
        <f t="shared" si="27"/>
        <v>0</v>
      </c>
      <c r="W177" s="26">
        <f t="shared" si="27"/>
        <v>19.25</v>
      </c>
      <c r="X177" s="26">
        <f t="shared" si="27"/>
        <v>8973.33</v>
      </c>
      <c r="Y177" s="26">
        <f t="shared" si="27"/>
        <v>8973.33</v>
      </c>
      <c r="Z177" s="26">
        <f t="shared" si="27"/>
        <v>14.76</v>
      </c>
      <c r="AA177" s="26">
        <f t="shared" si="27"/>
        <v>2737.17</v>
      </c>
      <c r="AB177" s="26">
        <f t="shared" si="27"/>
        <v>7.01</v>
      </c>
      <c r="AC177" s="26">
        <f>SUM(AC179:AC182)</f>
        <v>0</v>
      </c>
    </row>
    <row r="178" spans="1:29" hidden="1" outlineLevel="1" collapsed="1">
      <c r="A178" s="194"/>
      <c r="B178" s="195"/>
      <c r="C178" s="195"/>
      <c r="D178" s="195"/>
      <c r="E178" s="195"/>
      <c r="F178" s="195"/>
      <c r="G178" s="195"/>
      <c r="H178" s="195"/>
      <c r="I178" s="195"/>
      <c r="J178" s="196"/>
      <c r="K178" s="48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 spans="1:29" ht="17.25" hidden="1" customHeight="1" outlineLevel="2">
      <c r="A179" s="4" t="s">
        <v>70</v>
      </c>
      <c r="B179" s="19" t="s">
        <v>71</v>
      </c>
      <c r="C179" s="30">
        <v>32846</v>
      </c>
      <c r="D179" s="28"/>
      <c r="E179" s="37">
        <v>32846</v>
      </c>
      <c r="F179" s="118"/>
      <c r="G179" s="119"/>
      <c r="H179" s="119"/>
      <c r="I179" s="120"/>
      <c r="J179" s="26">
        <f>ROUND(E179/AB$4/12,2)</f>
        <v>0.08</v>
      </c>
      <c r="K179" s="26">
        <f>ROUND(E179/AB$5/12,2)</f>
        <v>0.1</v>
      </c>
      <c r="L179" s="26">
        <f>ROUND(AB$6*E179/AB$4/12,2)</f>
        <v>87.06</v>
      </c>
      <c r="M179" s="26">
        <f>ROUND(AB$7*E179/AB$4/12,2)</f>
        <v>39.33</v>
      </c>
      <c r="N179" s="26">
        <f>ROUND(AB$8*E179/AB$4/12,2)</f>
        <v>1729.24</v>
      </c>
      <c r="O179" s="26">
        <f t="shared" si="3"/>
        <v>0.09</v>
      </c>
      <c r="P179" s="26">
        <f>ROUND(E179/AB$10/12,2)</f>
        <v>0.23</v>
      </c>
      <c r="Q179" s="26">
        <f>ROUND(E179/AB$11/12,2)</f>
        <v>0.75</v>
      </c>
      <c r="R179" s="26">
        <f t="shared" si="4"/>
        <v>0.28000000000000003</v>
      </c>
      <c r="S179" s="26">
        <f t="shared" si="5"/>
        <v>1.51</v>
      </c>
      <c r="T179" s="26">
        <f t="shared" si="6"/>
        <v>4.22</v>
      </c>
      <c r="U179" s="26">
        <f t="shared" si="7"/>
        <v>0.48</v>
      </c>
      <c r="V179" s="26">
        <f t="shared" si="8"/>
        <v>0</v>
      </c>
      <c r="W179" s="26">
        <f t="shared" si="9"/>
        <v>5.87</v>
      </c>
      <c r="X179" s="26">
        <f t="shared" si="10"/>
        <v>2737.17</v>
      </c>
      <c r="Y179" s="26">
        <f t="shared" si="11"/>
        <v>2737.17</v>
      </c>
      <c r="Z179" s="26">
        <f t="shared" si="12"/>
        <v>4.5</v>
      </c>
      <c r="AA179" s="26">
        <f t="shared" ref="AA179:AA194" si="28">ROUND(E179/AB$22/12,2)</f>
        <v>2737.17</v>
      </c>
      <c r="AB179" s="26"/>
      <c r="AC179" s="26"/>
    </row>
    <row r="180" spans="1:29" ht="41.25" hidden="1" customHeight="1" outlineLevel="2">
      <c r="A180" s="4" t="s">
        <v>72</v>
      </c>
      <c r="B180" s="19" t="s">
        <v>73</v>
      </c>
      <c r="C180" s="30">
        <v>22491</v>
      </c>
      <c r="D180" s="28"/>
      <c r="E180" s="28">
        <v>22491</v>
      </c>
      <c r="F180" s="118"/>
      <c r="G180" s="119"/>
      <c r="H180" s="119"/>
      <c r="I180" s="120"/>
      <c r="J180" s="26">
        <f>ROUND(E180/AB$4/12,2)</f>
        <v>0.06</v>
      </c>
      <c r="K180" s="26">
        <f>ROUND(E180/AB$5/12,2)</f>
        <v>7.0000000000000007E-2</v>
      </c>
      <c r="L180" s="26"/>
      <c r="M180" s="26">
        <f>ROUND(AB$7*E180/AB$4/12,2)</f>
        <v>26.93</v>
      </c>
      <c r="N180" s="26"/>
      <c r="O180" s="26">
        <f t="shared" si="3"/>
        <v>0.06</v>
      </c>
      <c r="P180" s="26">
        <f>ROUND(E180/AB$10/12,2)</f>
        <v>0.16</v>
      </c>
      <c r="Q180" s="26">
        <f>ROUND(E180/AB$11/12,2)</f>
        <v>0.51</v>
      </c>
      <c r="R180" s="26">
        <f t="shared" si="4"/>
        <v>0.19</v>
      </c>
      <c r="S180" s="26">
        <f t="shared" si="5"/>
        <v>1.04</v>
      </c>
      <c r="T180" s="26">
        <f t="shared" si="6"/>
        <v>2.89</v>
      </c>
      <c r="U180" s="26">
        <f t="shared" si="7"/>
        <v>0.33</v>
      </c>
      <c r="V180" s="26">
        <f t="shared" si="8"/>
        <v>0</v>
      </c>
      <c r="W180" s="26">
        <f t="shared" si="9"/>
        <v>4.0199999999999996</v>
      </c>
      <c r="X180" s="26">
        <f t="shared" si="10"/>
        <v>1874.25</v>
      </c>
      <c r="Y180" s="26">
        <f t="shared" si="11"/>
        <v>1874.25</v>
      </c>
      <c r="Z180" s="26">
        <f t="shared" si="12"/>
        <v>3.08</v>
      </c>
      <c r="AA180" s="26"/>
      <c r="AB180" s="26">
        <f t="shared" si="13"/>
        <v>3.08</v>
      </c>
      <c r="AC180" s="26"/>
    </row>
    <row r="181" spans="1:29" ht="18" hidden="1" customHeight="1" outlineLevel="2">
      <c r="A181" s="4" t="s">
        <v>74</v>
      </c>
      <c r="B181" s="19" t="s">
        <v>75</v>
      </c>
      <c r="C181" s="30">
        <v>28639</v>
      </c>
      <c r="D181" s="28"/>
      <c r="E181" s="37">
        <v>28639</v>
      </c>
      <c r="F181" s="118"/>
      <c r="G181" s="119"/>
      <c r="H181" s="119"/>
      <c r="I181" s="120"/>
      <c r="J181" s="26">
        <f>ROUND(E181/AB$4/12,2)</f>
        <v>7.0000000000000007E-2</v>
      </c>
      <c r="K181" s="26">
        <f>ROUND(E181/AB$5/12,2)</f>
        <v>0.09</v>
      </c>
      <c r="L181" s="26"/>
      <c r="M181" s="26">
        <f>ROUND(AB$7*E181/AB$4/12,2)</f>
        <v>34.299999999999997</v>
      </c>
      <c r="N181" s="26"/>
      <c r="O181" s="26">
        <f t="shared" si="3"/>
        <v>0.08</v>
      </c>
      <c r="P181" s="26">
        <f>ROUND(E181/AB$10/12,2)</f>
        <v>0.2</v>
      </c>
      <c r="Q181" s="26">
        <f>ROUND(E181/AB$11/12,2)</f>
        <v>0.66</v>
      </c>
      <c r="R181" s="26">
        <f t="shared" si="4"/>
        <v>0.24</v>
      </c>
      <c r="S181" s="26">
        <f t="shared" si="5"/>
        <v>1.32</v>
      </c>
      <c r="T181" s="26">
        <f t="shared" si="6"/>
        <v>3.68</v>
      </c>
      <c r="U181" s="26">
        <f t="shared" si="7"/>
        <v>0.42</v>
      </c>
      <c r="V181" s="26">
        <f t="shared" si="8"/>
        <v>0</v>
      </c>
      <c r="W181" s="26">
        <f t="shared" si="9"/>
        <v>5.12</v>
      </c>
      <c r="X181" s="26">
        <f t="shared" si="10"/>
        <v>2386.58</v>
      </c>
      <c r="Y181" s="26">
        <f t="shared" si="11"/>
        <v>2386.58</v>
      </c>
      <c r="Z181" s="26">
        <f t="shared" si="12"/>
        <v>3.93</v>
      </c>
      <c r="AA181" s="26"/>
      <c r="AB181" s="26">
        <f t="shared" si="13"/>
        <v>3.93</v>
      </c>
      <c r="AC181" s="26"/>
    </row>
    <row r="182" spans="1:29" ht="14.25" hidden="1" customHeight="1" outlineLevel="2">
      <c r="A182" s="4" t="s">
        <v>76</v>
      </c>
      <c r="B182" s="19" t="s">
        <v>77</v>
      </c>
      <c r="C182" s="30">
        <v>23704</v>
      </c>
      <c r="D182" s="28"/>
      <c r="E182" s="37">
        <v>23704</v>
      </c>
      <c r="F182" s="118"/>
      <c r="G182" s="119"/>
      <c r="H182" s="119"/>
      <c r="I182" s="120"/>
      <c r="J182" s="26">
        <f>ROUND(E182/AB$4/12,2)</f>
        <v>0.06</v>
      </c>
      <c r="K182" s="26">
        <f>ROUND(E182/AB$5/12,2)</f>
        <v>7.0000000000000007E-2</v>
      </c>
      <c r="L182" s="26"/>
      <c r="M182" s="26">
        <f>ROUND(AB$7*E182/AB$4/12,2)</f>
        <v>28.39</v>
      </c>
      <c r="N182" s="26"/>
      <c r="O182" s="26">
        <f t="shared" si="3"/>
        <v>7.0000000000000007E-2</v>
      </c>
      <c r="P182" s="26">
        <f>ROUND(E182/AB$10/12,2)</f>
        <v>0.17</v>
      </c>
      <c r="Q182" s="26">
        <f>ROUND(E182/AB$11/12,2)</f>
        <v>0.54</v>
      </c>
      <c r="R182" s="26">
        <f t="shared" si="4"/>
        <v>0.2</v>
      </c>
      <c r="S182" s="26">
        <f t="shared" si="5"/>
        <v>1.0900000000000001</v>
      </c>
      <c r="T182" s="26">
        <f t="shared" si="6"/>
        <v>3.04</v>
      </c>
      <c r="U182" s="26">
        <f t="shared" si="7"/>
        <v>0.35</v>
      </c>
      <c r="V182" s="26">
        <f t="shared" si="8"/>
        <v>0</v>
      </c>
      <c r="W182" s="26">
        <f t="shared" si="9"/>
        <v>4.24</v>
      </c>
      <c r="X182" s="26">
        <f t="shared" si="10"/>
        <v>1975.33</v>
      </c>
      <c r="Y182" s="26">
        <f t="shared" si="11"/>
        <v>1975.33</v>
      </c>
      <c r="Z182" s="26">
        <f t="shared" si="12"/>
        <v>3.25</v>
      </c>
      <c r="AA182" s="26"/>
      <c r="AB182" s="26"/>
      <c r="AC182" s="26"/>
    </row>
    <row r="183" spans="1:29" ht="18.75" hidden="1" customHeight="1" outlineLevel="1" collapsed="1">
      <c r="A183" s="16" t="s">
        <v>78</v>
      </c>
      <c r="B183" s="20" t="s">
        <v>79</v>
      </c>
      <c r="C183" s="38">
        <f>ROUND(SUM(C184:C189),0)</f>
        <v>145747</v>
      </c>
      <c r="D183" s="38">
        <f t="shared" ref="D183" si="29">ROUND(SUM(D184:D189),0)</f>
        <v>28923</v>
      </c>
      <c r="E183" s="26">
        <f t="shared" ref="E183:AB183" si="30">SUM(E184:E189)</f>
        <v>174670</v>
      </c>
      <c r="F183" s="118"/>
      <c r="G183" s="119"/>
      <c r="H183" s="119"/>
      <c r="I183" s="120"/>
      <c r="J183" s="26">
        <f t="shared" si="30"/>
        <v>0.45</v>
      </c>
      <c r="K183" s="26">
        <f t="shared" si="30"/>
        <v>0.54</v>
      </c>
      <c r="L183" s="26">
        <f t="shared" si="30"/>
        <v>139.38999999999999</v>
      </c>
      <c r="M183" s="26">
        <f t="shared" si="30"/>
        <v>209.19000000000003</v>
      </c>
      <c r="N183" s="26">
        <f t="shared" si="30"/>
        <v>6357.01</v>
      </c>
      <c r="O183" s="26">
        <f t="shared" si="30"/>
        <v>0.49</v>
      </c>
      <c r="P183" s="26">
        <f t="shared" si="30"/>
        <v>1.24</v>
      </c>
      <c r="Q183" s="26">
        <f t="shared" si="30"/>
        <v>3.99</v>
      </c>
      <c r="R183" s="26">
        <f t="shared" si="30"/>
        <v>1.4900000000000002</v>
      </c>
      <c r="S183" s="26">
        <f t="shared" si="30"/>
        <v>8.0399999999999991</v>
      </c>
      <c r="T183" s="26">
        <f t="shared" si="30"/>
        <v>22.42</v>
      </c>
      <c r="U183" s="26">
        <f t="shared" si="30"/>
        <v>2.56</v>
      </c>
      <c r="V183" s="26">
        <f t="shared" si="30"/>
        <v>0</v>
      </c>
      <c r="W183" s="26">
        <f t="shared" si="30"/>
        <v>31.240000000000002</v>
      </c>
      <c r="X183" s="26">
        <f t="shared" si="30"/>
        <v>14555.83</v>
      </c>
      <c r="Y183" s="26">
        <f t="shared" si="30"/>
        <v>14555.83</v>
      </c>
      <c r="Z183" s="26">
        <f t="shared" si="30"/>
        <v>23.939999999999998</v>
      </c>
      <c r="AA183" s="26">
        <f t="shared" si="30"/>
        <v>0</v>
      </c>
      <c r="AB183" s="26">
        <f t="shared" si="30"/>
        <v>7.21</v>
      </c>
      <c r="AC183" s="26">
        <f>SUM(AC184:AC189)</f>
        <v>850.22</v>
      </c>
    </row>
    <row r="184" spans="1:29" ht="16.5" hidden="1" customHeight="1" outlineLevel="2">
      <c r="A184" s="4" t="s">
        <v>80</v>
      </c>
      <c r="B184" s="19" t="s">
        <v>81</v>
      </c>
      <c r="C184" s="30">
        <v>25808</v>
      </c>
      <c r="D184" s="39"/>
      <c r="E184" s="28">
        <v>25808</v>
      </c>
      <c r="F184" s="118"/>
      <c r="G184" s="119"/>
      <c r="H184" s="119"/>
      <c r="I184" s="120"/>
      <c r="J184" s="26">
        <f t="shared" ref="J184:J196" si="31">ROUND(E184/AB$4/12,2)</f>
        <v>7.0000000000000007E-2</v>
      </c>
      <c r="K184" s="26">
        <f t="shared" ref="K184:K196" si="32">ROUND(E184/AB$5/12,2)</f>
        <v>0.08</v>
      </c>
      <c r="L184" s="26">
        <f>ROUND(AB$6*E184/AB$4/12,2)</f>
        <v>68.41</v>
      </c>
      <c r="M184" s="26">
        <f t="shared" ref="M184:M196" si="33">ROUND(AB$7*E184/AB$4/12,2)</f>
        <v>30.91</v>
      </c>
      <c r="N184" s="26">
        <f>ROUND(AB$8*E184/AB$4/12,2)</f>
        <v>1358.71</v>
      </c>
      <c r="O184" s="26">
        <f t="shared" si="3"/>
        <v>7.0000000000000007E-2</v>
      </c>
      <c r="P184" s="26">
        <f t="shared" ref="P184:P196" si="34">ROUND(E184/AB$10/12,2)</f>
        <v>0.18</v>
      </c>
      <c r="Q184" s="26">
        <f t="shared" ref="Q184:Q196" si="35">ROUND(E184/AB$11/12,2)</f>
        <v>0.59</v>
      </c>
      <c r="R184" s="26">
        <f t="shared" si="4"/>
        <v>0.22</v>
      </c>
      <c r="S184" s="26">
        <f t="shared" si="5"/>
        <v>1.19</v>
      </c>
      <c r="T184" s="26">
        <f t="shared" si="6"/>
        <v>3.31</v>
      </c>
      <c r="U184" s="26">
        <f t="shared" si="7"/>
        <v>0.38</v>
      </c>
      <c r="V184" s="26">
        <f t="shared" si="8"/>
        <v>0</v>
      </c>
      <c r="W184" s="26">
        <f t="shared" si="9"/>
        <v>4.62</v>
      </c>
      <c r="X184" s="26">
        <f t="shared" si="10"/>
        <v>2150.67</v>
      </c>
      <c r="Y184" s="26">
        <f t="shared" si="11"/>
        <v>2150.67</v>
      </c>
      <c r="Z184" s="26">
        <f t="shared" si="12"/>
        <v>3.54</v>
      </c>
      <c r="AA184" s="26"/>
      <c r="AB184" s="26">
        <f t="shared" si="13"/>
        <v>3.54</v>
      </c>
      <c r="AC184" s="26">
        <f t="shared" si="26"/>
        <v>238.96</v>
      </c>
    </row>
    <row r="185" spans="1:29" ht="28.5" hidden="1" customHeight="1" outlineLevel="2">
      <c r="A185" s="4" t="s">
        <v>82</v>
      </c>
      <c r="B185" s="19" t="s">
        <v>83</v>
      </c>
      <c r="C185" s="30">
        <v>26779</v>
      </c>
      <c r="D185" s="39"/>
      <c r="E185" s="28">
        <v>26779</v>
      </c>
      <c r="F185" s="118"/>
      <c r="G185" s="119"/>
      <c r="H185" s="119"/>
      <c r="I185" s="120"/>
      <c r="J185" s="26">
        <f t="shared" si="31"/>
        <v>7.0000000000000007E-2</v>
      </c>
      <c r="K185" s="26">
        <f t="shared" si="32"/>
        <v>0.08</v>
      </c>
      <c r="L185" s="26">
        <f>ROUND(AB$6*E185/AB$4/12,2)</f>
        <v>70.98</v>
      </c>
      <c r="M185" s="26">
        <f t="shared" si="33"/>
        <v>32.07</v>
      </c>
      <c r="N185" s="26">
        <f>ROUND(AB$8*E185/AB$4/12,2)</f>
        <v>1409.83</v>
      </c>
      <c r="O185" s="26">
        <f t="shared" si="3"/>
        <v>0.08</v>
      </c>
      <c r="P185" s="26">
        <f t="shared" si="34"/>
        <v>0.19</v>
      </c>
      <c r="Q185" s="26">
        <f t="shared" si="35"/>
        <v>0.61</v>
      </c>
      <c r="R185" s="26">
        <f t="shared" si="4"/>
        <v>0.23</v>
      </c>
      <c r="S185" s="26">
        <f t="shared" si="5"/>
        <v>1.23</v>
      </c>
      <c r="T185" s="26">
        <f t="shared" si="6"/>
        <v>3.44</v>
      </c>
      <c r="U185" s="26">
        <f t="shared" si="7"/>
        <v>0.39</v>
      </c>
      <c r="V185" s="26">
        <f t="shared" si="8"/>
        <v>0</v>
      </c>
      <c r="W185" s="26">
        <f t="shared" si="9"/>
        <v>4.79</v>
      </c>
      <c r="X185" s="26">
        <f t="shared" si="10"/>
        <v>2231.58</v>
      </c>
      <c r="Y185" s="26">
        <f t="shared" si="11"/>
        <v>2231.58</v>
      </c>
      <c r="Z185" s="26">
        <f t="shared" si="12"/>
        <v>3.67</v>
      </c>
      <c r="AA185" s="26"/>
      <c r="AB185" s="26">
        <f t="shared" si="13"/>
        <v>3.67</v>
      </c>
      <c r="AC185" s="26">
        <f t="shared" si="26"/>
        <v>247.95</v>
      </c>
    </row>
    <row r="186" spans="1:29" ht="29.25" hidden="1" customHeight="1" outlineLevel="2">
      <c r="A186" s="4" t="s">
        <v>84</v>
      </c>
      <c r="B186" s="19" t="s">
        <v>145</v>
      </c>
      <c r="C186" s="30">
        <v>11529</v>
      </c>
      <c r="D186" s="39"/>
      <c r="E186" s="28">
        <v>11529</v>
      </c>
      <c r="F186" s="118"/>
      <c r="G186" s="119"/>
      <c r="H186" s="119"/>
      <c r="I186" s="120"/>
      <c r="J186" s="26">
        <f t="shared" si="31"/>
        <v>0.03</v>
      </c>
      <c r="K186" s="26">
        <f t="shared" si="32"/>
        <v>0.04</v>
      </c>
      <c r="L186" s="26"/>
      <c r="M186" s="26">
        <f t="shared" si="33"/>
        <v>13.81</v>
      </c>
      <c r="N186" s="26"/>
      <c r="O186" s="26">
        <f t="shared" si="3"/>
        <v>0.03</v>
      </c>
      <c r="P186" s="26">
        <f t="shared" si="34"/>
        <v>0.08</v>
      </c>
      <c r="Q186" s="26">
        <f t="shared" si="35"/>
        <v>0.26</v>
      </c>
      <c r="R186" s="26">
        <f t="shared" si="4"/>
        <v>0.1</v>
      </c>
      <c r="S186" s="26">
        <f t="shared" si="5"/>
        <v>0.53</v>
      </c>
      <c r="T186" s="26">
        <f t="shared" si="6"/>
        <v>1.48</v>
      </c>
      <c r="U186" s="26">
        <f t="shared" si="7"/>
        <v>0.17</v>
      </c>
      <c r="V186" s="26">
        <f t="shared" si="8"/>
        <v>0</v>
      </c>
      <c r="W186" s="26">
        <f t="shared" si="9"/>
        <v>2.06</v>
      </c>
      <c r="X186" s="26">
        <f t="shared" si="10"/>
        <v>960.75</v>
      </c>
      <c r="Y186" s="26">
        <f t="shared" si="11"/>
        <v>960.75</v>
      </c>
      <c r="Z186" s="26">
        <f t="shared" si="12"/>
        <v>1.58</v>
      </c>
      <c r="AA186" s="26"/>
      <c r="AB186" s="26"/>
      <c r="AC186" s="26"/>
    </row>
    <row r="187" spans="1:29" ht="16.5" hidden="1" customHeight="1" outlineLevel="2">
      <c r="A187" s="4" t="s">
        <v>85</v>
      </c>
      <c r="B187" s="19" t="s">
        <v>86</v>
      </c>
      <c r="C187" s="39"/>
      <c r="D187" s="29">
        <v>28923</v>
      </c>
      <c r="E187" s="28">
        <v>28923</v>
      </c>
      <c r="F187" s="118"/>
      <c r="G187" s="119"/>
      <c r="H187" s="119"/>
      <c r="I187" s="120"/>
      <c r="J187" s="26">
        <f t="shared" si="31"/>
        <v>7.0000000000000007E-2</v>
      </c>
      <c r="K187" s="26">
        <f t="shared" si="32"/>
        <v>0.09</v>
      </c>
      <c r="L187" s="26"/>
      <c r="M187" s="26">
        <f t="shared" si="33"/>
        <v>34.64</v>
      </c>
      <c r="N187" s="26">
        <f>ROUND(AB$8*E187/AB$4/12,2)</f>
        <v>1522.71</v>
      </c>
      <c r="O187" s="26">
        <f t="shared" si="3"/>
        <v>0.08</v>
      </c>
      <c r="P187" s="26">
        <f t="shared" si="34"/>
        <v>0.21</v>
      </c>
      <c r="Q187" s="26">
        <f t="shared" si="35"/>
        <v>0.66</v>
      </c>
      <c r="R187" s="26">
        <f t="shared" si="4"/>
        <v>0.25</v>
      </c>
      <c r="S187" s="26">
        <f t="shared" si="5"/>
        <v>1.33</v>
      </c>
      <c r="T187" s="26">
        <f t="shared" si="6"/>
        <v>3.71</v>
      </c>
      <c r="U187" s="26">
        <f t="shared" si="7"/>
        <v>0.42</v>
      </c>
      <c r="V187" s="26">
        <f t="shared" si="8"/>
        <v>0</v>
      </c>
      <c r="W187" s="26">
        <f t="shared" si="9"/>
        <v>5.17</v>
      </c>
      <c r="X187" s="26">
        <f t="shared" si="10"/>
        <v>2410.25</v>
      </c>
      <c r="Y187" s="26">
        <f t="shared" si="11"/>
        <v>2410.25</v>
      </c>
      <c r="Z187" s="26">
        <f t="shared" si="12"/>
        <v>3.96</v>
      </c>
      <c r="AA187" s="26"/>
      <c r="AB187" s="26"/>
      <c r="AC187" s="26"/>
    </row>
    <row r="188" spans="1:29" ht="15.75" hidden="1" customHeight="1" outlineLevel="2">
      <c r="A188" s="4" t="s">
        <v>87</v>
      </c>
      <c r="B188" s="19" t="s">
        <v>88</v>
      </c>
      <c r="C188" s="30">
        <v>39238</v>
      </c>
      <c r="D188" s="39"/>
      <c r="E188" s="28">
        <v>39238</v>
      </c>
      <c r="F188" s="118"/>
      <c r="G188" s="119"/>
      <c r="H188" s="119"/>
      <c r="I188" s="120"/>
      <c r="J188" s="26">
        <f t="shared" si="31"/>
        <v>0.1</v>
      </c>
      <c r="K188" s="26">
        <f t="shared" si="32"/>
        <v>0.12</v>
      </c>
      <c r="L188" s="26"/>
      <c r="M188" s="26">
        <f t="shared" si="33"/>
        <v>46.99</v>
      </c>
      <c r="N188" s="26">
        <f>ROUND(AB$8*E188/AB$4/12,2)</f>
        <v>2065.7600000000002</v>
      </c>
      <c r="O188" s="26">
        <f t="shared" si="3"/>
        <v>0.11</v>
      </c>
      <c r="P188" s="26">
        <f t="shared" si="34"/>
        <v>0.28000000000000003</v>
      </c>
      <c r="Q188" s="26">
        <f t="shared" si="35"/>
        <v>0.9</v>
      </c>
      <c r="R188" s="26">
        <f t="shared" si="4"/>
        <v>0.33</v>
      </c>
      <c r="S188" s="26">
        <f t="shared" si="5"/>
        <v>1.81</v>
      </c>
      <c r="T188" s="26">
        <f t="shared" si="6"/>
        <v>5.04</v>
      </c>
      <c r="U188" s="26">
        <f t="shared" si="7"/>
        <v>0.57999999999999996</v>
      </c>
      <c r="V188" s="26">
        <f t="shared" si="8"/>
        <v>0</v>
      </c>
      <c r="W188" s="26">
        <f t="shared" si="9"/>
        <v>7.02</v>
      </c>
      <c r="X188" s="26">
        <f t="shared" si="10"/>
        <v>3269.83</v>
      </c>
      <c r="Y188" s="26">
        <f t="shared" si="11"/>
        <v>3269.83</v>
      </c>
      <c r="Z188" s="26">
        <f t="shared" si="12"/>
        <v>5.38</v>
      </c>
      <c r="AA188" s="26"/>
      <c r="AB188" s="26"/>
      <c r="AC188" s="26">
        <f t="shared" si="26"/>
        <v>363.31</v>
      </c>
    </row>
    <row r="189" spans="1:29" ht="17.25" hidden="1" customHeight="1" outlineLevel="2">
      <c r="A189" s="4" t="s">
        <v>89</v>
      </c>
      <c r="B189" s="19" t="s">
        <v>90</v>
      </c>
      <c r="C189" s="30">
        <v>42393</v>
      </c>
      <c r="D189" s="39"/>
      <c r="E189" s="28">
        <v>42393</v>
      </c>
      <c r="F189" s="118"/>
      <c r="G189" s="119"/>
      <c r="H189" s="119"/>
      <c r="I189" s="120"/>
      <c r="J189" s="26">
        <f t="shared" si="31"/>
        <v>0.11</v>
      </c>
      <c r="K189" s="26">
        <f t="shared" si="32"/>
        <v>0.13</v>
      </c>
      <c r="L189" s="26"/>
      <c r="M189" s="26">
        <f t="shared" si="33"/>
        <v>50.77</v>
      </c>
      <c r="N189" s="26"/>
      <c r="O189" s="26">
        <f t="shared" si="3"/>
        <v>0.12</v>
      </c>
      <c r="P189" s="26">
        <f t="shared" si="34"/>
        <v>0.3</v>
      </c>
      <c r="Q189" s="26">
        <f t="shared" si="35"/>
        <v>0.97</v>
      </c>
      <c r="R189" s="26">
        <f t="shared" si="4"/>
        <v>0.36</v>
      </c>
      <c r="S189" s="26">
        <f t="shared" si="5"/>
        <v>1.95</v>
      </c>
      <c r="T189" s="26">
        <f t="shared" si="6"/>
        <v>5.44</v>
      </c>
      <c r="U189" s="26">
        <f t="shared" si="7"/>
        <v>0.62</v>
      </c>
      <c r="V189" s="26">
        <f t="shared" si="8"/>
        <v>0</v>
      </c>
      <c r="W189" s="26">
        <f t="shared" si="9"/>
        <v>7.58</v>
      </c>
      <c r="X189" s="26">
        <f t="shared" si="10"/>
        <v>3532.75</v>
      </c>
      <c r="Y189" s="26">
        <f t="shared" si="11"/>
        <v>3532.75</v>
      </c>
      <c r="Z189" s="26">
        <f t="shared" si="12"/>
        <v>5.81</v>
      </c>
      <c r="AA189" s="26"/>
      <c r="AB189" s="26"/>
      <c r="AC189" s="26"/>
    </row>
    <row r="190" spans="1:29" ht="27.75" hidden="1" customHeight="1" outlineLevel="1" collapsed="1">
      <c r="A190" s="16" t="s">
        <v>91</v>
      </c>
      <c r="B190" s="20" t="s">
        <v>92</v>
      </c>
      <c r="C190" s="40"/>
      <c r="D190" s="27">
        <v>4868678</v>
      </c>
      <c r="E190" s="27">
        <f>ROUND(SUM(C190:D190),2)</f>
        <v>4868678</v>
      </c>
      <c r="F190" s="118"/>
      <c r="G190" s="119"/>
      <c r="H190" s="119"/>
      <c r="I190" s="120"/>
      <c r="J190" s="26">
        <f t="shared" si="31"/>
        <v>12.57</v>
      </c>
      <c r="K190" s="26">
        <f t="shared" si="32"/>
        <v>14.96</v>
      </c>
      <c r="L190" s="26">
        <f>ROUND(AB$6*E190/AB$4/12,2)</f>
        <v>12904.63</v>
      </c>
      <c r="M190" s="26">
        <f t="shared" si="33"/>
        <v>5830.33</v>
      </c>
      <c r="N190" s="26">
        <f>ROUND(AB$8*E190/AB$4/12,2)</f>
        <v>256320.94</v>
      </c>
      <c r="O190" s="26">
        <f t="shared" si="3"/>
        <v>13.73</v>
      </c>
      <c r="P190" s="26">
        <f t="shared" si="34"/>
        <v>34.65</v>
      </c>
      <c r="Q190" s="26">
        <f t="shared" si="35"/>
        <v>111.46</v>
      </c>
      <c r="R190" s="26">
        <f t="shared" si="4"/>
        <v>41.48</v>
      </c>
      <c r="S190" s="26">
        <f t="shared" si="5"/>
        <v>224.16</v>
      </c>
      <c r="T190" s="26">
        <f t="shared" si="6"/>
        <v>625.15</v>
      </c>
      <c r="U190" s="26">
        <f t="shared" si="7"/>
        <v>71.38</v>
      </c>
      <c r="V190" s="26">
        <f t="shared" si="8"/>
        <v>0.04</v>
      </c>
      <c r="W190" s="26">
        <f t="shared" si="9"/>
        <v>870.65</v>
      </c>
      <c r="X190" s="26">
        <f t="shared" si="10"/>
        <v>405723.17</v>
      </c>
      <c r="Y190" s="26">
        <f t="shared" si="11"/>
        <v>405723.17</v>
      </c>
      <c r="Z190" s="26">
        <f t="shared" si="12"/>
        <v>667.31</v>
      </c>
      <c r="AA190" s="26"/>
      <c r="AB190" s="26">
        <f t="shared" si="13"/>
        <v>667.31</v>
      </c>
      <c r="AC190" s="26">
        <f t="shared" si="26"/>
        <v>45080.35</v>
      </c>
    </row>
    <row r="191" spans="1:29" ht="28.5" customHeight="1" collapsed="1">
      <c r="A191" s="17" t="s">
        <v>93</v>
      </c>
      <c r="B191" s="21" t="s">
        <v>94</v>
      </c>
      <c r="C191" s="41">
        <v>2993760</v>
      </c>
      <c r="D191" s="41"/>
      <c r="E191" s="25">
        <f t="shared" ref="E191:E196" si="36">SUM(C191:D191)</f>
        <v>2993760</v>
      </c>
      <c r="F191" s="118"/>
      <c r="G191" s="119"/>
      <c r="H191" s="119"/>
      <c r="I191" s="120"/>
      <c r="J191" s="26">
        <f t="shared" si="31"/>
        <v>7.73</v>
      </c>
      <c r="K191" s="26">
        <f t="shared" si="32"/>
        <v>9.1999999999999993</v>
      </c>
      <c r="L191" s="26">
        <f>ROUND(AB$6*E191/AB$4/12,2)</f>
        <v>7935.09</v>
      </c>
      <c r="M191" s="26">
        <f t="shared" si="33"/>
        <v>3585.08</v>
      </c>
      <c r="N191" s="26">
        <f>ROUND(AB$8*E191/AB$4/12,2)</f>
        <v>157612.26999999999</v>
      </c>
      <c r="O191" s="26">
        <f t="shared" si="3"/>
        <v>8.4499999999999993</v>
      </c>
      <c r="P191" s="26">
        <f t="shared" si="34"/>
        <v>21.3</v>
      </c>
      <c r="Q191" s="26">
        <f t="shared" si="35"/>
        <v>68.540000000000006</v>
      </c>
      <c r="R191" s="26">
        <f t="shared" si="4"/>
        <v>25.51</v>
      </c>
      <c r="S191" s="26">
        <f t="shared" si="5"/>
        <v>137.83000000000001</v>
      </c>
      <c r="T191" s="26">
        <f t="shared" si="6"/>
        <v>384.41</v>
      </c>
      <c r="U191" s="26">
        <f t="shared" si="7"/>
        <v>43.89</v>
      </c>
      <c r="V191" s="26">
        <f t="shared" si="8"/>
        <v>0.03</v>
      </c>
      <c r="W191" s="26">
        <f t="shared" si="9"/>
        <v>535.36</v>
      </c>
      <c r="X191" s="26">
        <f t="shared" si="10"/>
        <v>249480</v>
      </c>
      <c r="Y191" s="26">
        <f t="shared" si="11"/>
        <v>249480</v>
      </c>
      <c r="Z191" s="26">
        <f t="shared" si="12"/>
        <v>410.33</v>
      </c>
      <c r="AA191" s="26"/>
      <c r="AB191" s="26">
        <f t="shared" si="13"/>
        <v>410.33</v>
      </c>
      <c r="AC191" s="26">
        <f t="shared" si="26"/>
        <v>27720</v>
      </c>
    </row>
    <row r="192" spans="1:29" ht="55.5" customHeight="1">
      <c r="A192" s="17" t="s">
        <v>95</v>
      </c>
      <c r="B192" s="21" t="s">
        <v>96</v>
      </c>
      <c r="C192" s="41">
        <v>360000</v>
      </c>
      <c r="D192" s="41"/>
      <c r="E192" s="25">
        <f t="shared" si="36"/>
        <v>360000</v>
      </c>
      <c r="F192" s="118"/>
      <c r="G192" s="119"/>
      <c r="H192" s="119"/>
      <c r="I192" s="120"/>
      <c r="J192" s="26">
        <f t="shared" si="31"/>
        <v>0.93</v>
      </c>
      <c r="K192" s="26">
        <f t="shared" si="32"/>
        <v>1.1100000000000001</v>
      </c>
      <c r="L192" s="26">
        <f>ROUND(AB$6*E192/AB$4/12,2)</f>
        <v>954.19</v>
      </c>
      <c r="M192" s="26">
        <f t="shared" si="33"/>
        <v>431.11</v>
      </c>
      <c r="N192" s="26"/>
      <c r="O192" s="26">
        <f t="shared" si="3"/>
        <v>1.02</v>
      </c>
      <c r="P192" s="26">
        <f t="shared" si="34"/>
        <v>2.56</v>
      </c>
      <c r="Q192" s="26">
        <f t="shared" si="35"/>
        <v>8.24</v>
      </c>
      <c r="R192" s="26">
        <f t="shared" si="4"/>
        <v>3.07</v>
      </c>
      <c r="S192" s="26">
        <f t="shared" si="5"/>
        <v>16.57</v>
      </c>
      <c r="T192" s="26">
        <f t="shared" si="6"/>
        <v>46.22</v>
      </c>
      <c r="U192" s="26">
        <f t="shared" si="7"/>
        <v>5.28</v>
      </c>
      <c r="V192" s="26">
        <f t="shared" si="8"/>
        <v>0</v>
      </c>
      <c r="W192" s="26">
        <f t="shared" si="9"/>
        <v>64.38</v>
      </c>
      <c r="X192" s="26">
        <f t="shared" si="10"/>
        <v>30000</v>
      </c>
      <c r="Y192" s="26">
        <f t="shared" si="11"/>
        <v>30000</v>
      </c>
      <c r="Z192" s="26">
        <f t="shared" si="12"/>
        <v>49.34</v>
      </c>
      <c r="AA192" s="26"/>
      <c r="AB192" s="26"/>
      <c r="AC192" s="26"/>
    </row>
    <row r="193" spans="1:29" ht="41.25" customHeight="1">
      <c r="A193" s="17" t="s">
        <v>97</v>
      </c>
      <c r="B193" s="21" t="s">
        <v>98</v>
      </c>
      <c r="C193" s="41">
        <v>180000</v>
      </c>
      <c r="D193" s="41">
        <v>84000</v>
      </c>
      <c r="E193" s="25">
        <f t="shared" si="36"/>
        <v>264000</v>
      </c>
      <c r="F193" s="118"/>
      <c r="G193" s="119"/>
      <c r="H193" s="119"/>
      <c r="I193" s="120"/>
      <c r="J193" s="26">
        <f t="shared" si="31"/>
        <v>0.68</v>
      </c>
      <c r="K193" s="26">
        <f t="shared" si="32"/>
        <v>0.81</v>
      </c>
      <c r="L193" s="26"/>
      <c r="M193" s="26">
        <f t="shared" si="33"/>
        <v>316.14</v>
      </c>
      <c r="N193" s="26"/>
      <c r="O193" s="26">
        <f t="shared" si="3"/>
        <v>0.74</v>
      </c>
      <c r="P193" s="26">
        <f t="shared" si="34"/>
        <v>1.88</v>
      </c>
      <c r="Q193" s="26">
        <f t="shared" si="35"/>
        <v>6.04</v>
      </c>
      <c r="R193" s="26">
        <f t="shared" si="4"/>
        <v>2.25</v>
      </c>
      <c r="S193" s="26">
        <f t="shared" si="5"/>
        <v>12.15</v>
      </c>
      <c r="T193" s="26">
        <f t="shared" si="6"/>
        <v>33.9</v>
      </c>
      <c r="U193" s="26">
        <f t="shared" si="7"/>
        <v>3.87</v>
      </c>
      <c r="V193" s="26">
        <f t="shared" si="8"/>
        <v>0</v>
      </c>
      <c r="W193" s="26">
        <f t="shared" si="9"/>
        <v>47.21</v>
      </c>
      <c r="X193" s="26">
        <f t="shared" si="10"/>
        <v>22000</v>
      </c>
      <c r="Y193" s="26">
        <f t="shared" si="11"/>
        <v>22000</v>
      </c>
      <c r="Z193" s="26">
        <f t="shared" si="12"/>
        <v>36.18</v>
      </c>
      <c r="AA193" s="26"/>
      <c r="AB193" s="26">
        <f t="shared" si="13"/>
        <v>36.18</v>
      </c>
      <c r="AC193" s="26"/>
    </row>
    <row r="194" spans="1:29" ht="33.75" customHeight="1">
      <c r="A194" s="17" t="s">
        <v>99</v>
      </c>
      <c r="B194" s="21" t="s">
        <v>100</v>
      </c>
      <c r="C194" s="42">
        <v>101128</v>
      </c>
      <c r="D194" s="41"/>
      <c r="E194" s="25">
        <f t="shared" si="36"/>
        <v>101128</v>
      </c>
      <c r="F194" s="118"/>
      <c r="G194" s="119"/>
      <c r="H194" s="119"/>
      <c r="I194" s="120"/>
      <c r="J194" s="26">
        <f t="shared" si="31"/>
        <v>0.26</v>
      </c>
      <c r="K194" s="26">
        <f t="shared" si="32"/>
        <v>0.31</v>
      </c>
      <c r="L194" s="26"/>
      <c r="M194" s="26">
        <f t="shared" si="33"/>
        <v>121.1</v>
      </c>
      <c r="N194" s="26"/>
      <c r="O194" s="26">
        <f t="shared" si="3"/>
        <v>0.28999999999999998</v>
      </c>
      <c r="P194" s="26">
        <f t="shared" si="34"/>
        <v>0.72</v>
      </c>
      <c r="Q194" s="26">
        <f t="shared" si="35"/>
        <v>2.3199999999999998</v>
      </c>
      <c r="R194" s="26">
        <f t="shared" si="4"/>
        <v>0.86</v>
      </c>
      <c r="S194" s="26">
        <f t="shared" si="5"/>
        <v>4.66</v>
      </c>
      <c r="T194" s="26">
        <f t="shared" si="6"/>
        <v>12.99</v>
      </c>
      <c r="U194" s="26">
        <f t="shared" si="7"/>
        <v>1.48</v>
      </c>
      <c r="V194" s="26">
        <f t="shared" si="8"/>
        <v>0</v>
      </c>
      <c r="W194" s="26">
        <f t="shared" si="9"/>
        <v>18.079999999999998</v>
      </c>
      <c r="X194" s="26">
        <f t="shared" si="10"/>
        <v>8427.33</v>
      </c>
      <c r="Y194" s="26">
        <f t="shared" si="11"/>
        <v>8427.33</v>
      </c>
      <c r="Z194" s="26">
        <f t="shared" si="12"/>
        <v>13.86</v>
      </c>
      <c r="AA194" s="26">
        <f t="shared" si="28"/>
        <v>8427.33</v>
      </c>
      <c r="AB194" s="26">
        <f t="shared" si="13"/>
        <v>13.86</v>
      </c>
      <c r="AC194" s="26">
        <f t="shared" si="26"/>
        <v>936.37</v>
      </c>
    </row>
    <row r="195" spans="1:29" ht="41.25" customHeight="1">
      <c r="A195" s="17" t="s">
        <v>101</v>
      </c>
      <c r="B195" s="21" t="s">
        <v>102</v>
      </c>
      <c r="C195" s="41">
        <v>213600</v>
      </c>
      <c r="D195" s="41"/>
      <c r="E195" s="25">
        <f t="shared" si="36"/>
        <v>213600</v>
      </c>
      <c r="F195" s="118"/>
      <c r="G195" s="119"/>
      <c r="H195" s="119"/>
      <c r="I195" s="120"/>
      <c r="J195" s="26">
        <f t="shared" si="31"/>
        <v>0.55000000000000004</v>
      </c>
      <c r="K195" s="26">
        <f t="shared" si="32"/>
        <v>0.66</v>
      </c>
      <c r="L195" s="26">
        <f>ROUND(AB$6*E195/AB$4/12,2)</f>
        <v>566.16</v>
      </c>
      <c r="M195" s="26">
        <f t="shared" si="33"/>
        <v>255.79</v>
      </c>
      <c r="N195" s="26"/>
      <c r="O195" s="26">
        <f t="shared" si="3"/>
        <v>0.6</v>
      </c>
      <c r="P195" s="26">
        <f t="shared" si="34"/>
        <v>1.52</v>
      </c>
      <c r="Q195" s="26">
        <f t="shared" si="35"/>
        <v>4.8899999999999997</v>
      </c>
      <c r="R195" s="26">
        <f t="shared" si="4"/>
        <v>1.82</v>
      </c>
      <c r="S195" s="26">
        <f t="shared" si="5"/>
        <v>9.83</v>
      </c>
      <c r="T195" s="26">
        <f t="shared" si="6"/>
        <v>27.43</v>
      </c>
      <c r="U195" s="26">
        <f t="shared" si="7"/>
        <v>3.13</v>
      </c>
      <c r="V195" s="26">
        <f t="shared" si="8"/>
        <v>0</v>
      </c>
      <c r="W195" s="26">
        <f t="shared" si="9"/>
        <v>38.200000000000003</v>
      </c>
      <c r="X195" s="26">
        <f t="shared" si="10"/>
        <v>17800</v>
      </c>
      <c r="Y195" s="26">
        <f t="shared" si="11"/>
        <v>17800</v>
      </c>
      <c r="Z195" s="26">
        <f t="shared" si="12"/>
        <v>29.28</v>
      </c>
      <c r="AA195" s="26"/>
      <c r="AB195" s="26"/>
      <c r="AC195" s="26">
        <f t="shared" si="26"/>
        <v>1977.78</v>
      </c>
    </row>
    <row r="196" spans="1:29" ht="24" customHeight="1">
      <c r="A196" s="17" t="s">
        <v>103</v>
      </c>
      <c r="B196" s="21" t="s">
        <v>104</v>
      </c>
      <c r="C196" s="41">
        <v>818988</v>
      </c>
      <c r="D196" s="36"/>
      <c r="E196" s="25">
        <f t="shared" si="36"/>
        <v>818988</v>
      </c>
      <c r="F196" s="118"/>
      <c r="G196" s="119"/>
      <c r="H196" s="119"/>
      <c r="I196" s="120"/>
      <c r="J196" s="26">
        <f t="shared" si="31"/>
        <v>2.11</v>
      </c>
      <c r="K196" s="26">
        <f t="shared" si="32"/>
        <v>2.52</v>
      </c>
      <c r="L196" s="26"/>
      <c r="M196" s="26">
        <f t="shared" si="33"/>
        <v>980.75</v>
      </c>
      <c r="N196" s="26"/>
      <c r="O196" s="26">
        <f t="shared" si="3"/>
        <v>2.31</v>
      </c>
      <c r="P196" s="26">
        <f t="shared" si="34"/>
        <v>5.83</v>
      </c>
      <c r="Q196" s="26">
        <f t="shared" si="35"/>
        <v>18.75</v>
      </c>
      <c r="R196" s="26">
        <f t="shared" si="4"/>
        <v>6.98</v>
      </c>
      <c r="S196" s="26">
        <f t="shared" si="5"/>
        <v>37.71</v>
      </c>
      <c r="T196" s="26">
        <f t="shared" si="6"/>
        <v>105.16</v>
      </c>
      <c r="U196" s="26">
        <f t="shared" si="7"/>
        <v>12.01</v>
      </c>
      <c r="V196" s="26">
        <f t="shared" si="8"/>
        <v>0.01</v>
      </c>
      <c r="W196" s="26">
        <f t="shared" si="9"/>
        <v>146.46</v>
      </c>
      <c r="X196" s="26">
        <f t="shared" si="10"/>
        <v>68249</v>
      </c>
      <c r="Y196" s="26">
        <f t="shared" si="11"/>
        <v>68249</v>
      </c>
      <c r="Z196" s="26">
        <f t="shared" si="12"/>
        <v>112.25</v>
      </c>
      <c r="AA196" s="26"/>
      <c r="AB196" s="26"/>
      <c r="AC196" s="26"/>
    </row>
    <row r="197" spans="1:29" s="1" customFormat="1" ht="30" hidden="1" customHeight="1" outlineLevel="1">
      <c r="A197" s="231"/>
      <c r="B197" s="231"/>
      <c r="C197" s="232"/>
      <c r="D197" s="237" t="s">
        <v>458</v>
      </c>
      <c r="E197" s="85" t="s">
        <v>459</v>
      </c>
      <c r="F197" s="82" t="s">
        <v>451</v>
      </c>
      <c r="G197" s="77" t="s">
        <v>263</v>
      </c>
      <c r="H197" s="124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6"/>
    </row>
    <row r="198" spans="1:29" s="1" customFormat="1" ht="24" hidden="1" customHeight="1" outlineLevel="1">
      <c r="A198" s="233"/>
      <c r="B198" s="233"/>
      <c r="C198" s="234"/>
      <c r="D198" s="238"/>
      <c r="E198" s="85" t="s">
        <v>460</v>
      </c>
      <c r="F198" s="82" t="s">
        <v>452</v>
      </c>
      <c r="G198" s="77" t="s">
        <v>263</v>
      </c>
      <c r="H198" s="127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9"/>
    </row>
    <row r="199" spans="1:29" s="1" customFormat="1" ht="24" hidden="1" customHeight="1" outlineLevel="1">
      <c r="A199" s="233"/>
      <c r="B199" s="233"/>
      <c r="C199" s="234"/>
      <c r="D199" s="238"/>
      <c r="E199" s="85" t="s">
        <v>461</v>
      </c>
      <c r="F199" s="82" t="s">
        <v>453</v>
      </c>
      <c r="G199" s="77" t="s">
        <v>242</v>
      </c>
      <c r="H199" s="127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9"/>
    </row>
    <row r="200" spans="1:29" s="1" customFormat="1" ht="24" hidden="1" customHeight="1" outlineLevel="1">
      <c r="A200" s="233"/>
      <c r="B200" s="233"/>
      <c r="C200" s="234"/>
      <c r="D200" s="238"/>
      <c r="E200" s="85" t="s">
        <v>462</v>
      </c>
      <c r="F200" s="82" t="s">
        <v>100</v>
      </c>
      <c r="G200" s="77" t="s">
        <v>454</v>
      </c>
      <c r="H200" s="127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9"/>
    </row>
    <row r="201" spans="1:29" s="1" customFormat="1" ht="26.25" hidden="1" customHeight="1" outlineLevel="1">
      <c r="A201" s="233"/>
      <c r="B201" s="233"/>
      <c r="C201" s="234"/>
      <c r="D201" s="238"/>
      <c r="E201" s="85" t="s">
        <v>463</v>
      </c>
      <c r="F201" s="82" t="s">
        <v>455</v>
      </c>
      <c r="G201" s="77" t="s">
        <v>323</v>
      </c>
      <c r="H201" s="127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9"/>
    </row>
    <row r="202" spans="1:29" s="1" customFormat="1" ht="26.25" hidden="1" customHeight="1" outlineLevel="1">
      <c r="A202" s="235"/>
      <c r="B202" s="235"/>
      <c r="C202" s="236"/>
      <c r="D202" s="239"/>
      <c r="E202" s="85" t="s">
        <v>464</v>
      </c>
      <c r="F202" s="82" t="s">
        <v>456</v>
      </c>
      <c r="G202" s="77" t="s">
        <v>457</v>
      </c>
      <c r="H202" s="130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2"/>
    </row>
    <row r="203" spans="1:29" ht="15" customHeight="1" collapsed="1">
      <c r="A203" s="192" t="s">
        <v>105</v>
      </c>
      <c r="B203" s="193"/>
      <c r="C203" s="35">
        <f>C196+C195+C194+C193+C192+C30+C191</f>
        <v>7710124</v>
      </c>
      <c r="D203" s="35">
        <f>D196+D195+D194+D193+D192+D30+D191</f>
        <v>6780540</v>
      </c>
      <c r="E203" s="35">
        <f>E196+E195+E194+E193+E192+E30+E191</f>
        <v>14347952</v>
      </c>
      <c r="F203" s="121"/>
      <c r="G203" s="122"/>
      <c r="H203" s="122"/>
      <c r="I203" s="123"/>
      <c r="J203" s="43">
        <f>ROUND(J196+J195+J194+J193+J192+J30+J191,2)</f>
        <v>37</v>
      </c>
      <c r="K203" s="43">
        <f>ROUND(K196+K195+K194+K193+K192+K30+K191,2)</f>
        <v>44.12</v>
      </c>
      <c r="L203" s="43">
        <f>ROUND((L196+L195+L194+L193+L192+L30+L191)/1,2)</f>
        <v>29369.360000000001</v>
      </c>
      <c r="M203" s="43">
        <f t="shared" ref="M203:AC203" si="37">ROUND(M196+M195+M194+M193+M192+M30+M191,2)</f>
        <v>17181.95</v>
      </c>
      <c r="N203" s="43">
        <f t="shared" si="37"/>
        <v>500660.54</v>
      </c>
      <c r="O203" s="43">
        <f t="shared" si="37"/>
        <v>40.47</v>
      </c>
      <c r="P203" s="43">
        <f t="shared" si="37"/>
        <v>102.09</v>
      </c>
      <c r="Q203" s="43">
        <f t="shared" si="37"/>
        <v>328.47</v>
      </c>
      <c r="R203" s="43">
        <f t="shared" si="37"/>
        <v>122.25</v>
      </c>
      <c r="S203" s="43">
        <f t="shared" si="37"/>
        <v>660.61</v>
      </c>
      <c r="T203" s="43">
        <f t="shared" si="37"/>
        <v>1842.31</v>
      </c>
      <c r="U203" s="43">
        <f t="shared" si="37"/>
        <v>210.33</v>
      </c>
      <c r="V203" s="43">
        <f t="shared" si="37"/>
        <v>0.11</v>
      </c>
      <c r="W203" s="43">
        <f t="shared" si="37"/>
        <v>2565.7800000000002</v>
      </c>
      <c r="X203" s="43">
        <f t="shared" si="37"/>
        <v>1195662.6499999999</v>
      </c>
      <c r="Y203" s="43">
        <f t="shared" si="37"/>
        <v>1195662.6499999999</v>
      </c>
      <c r="Z203" s="43">
        <f t="shared" si="37"/>
        <v>1966.55</v>
      </c>
      <c r="AA203" s="43">
        <f t="shared" si="37"/>
        <v>11872.83</v>
      </c>
      <c r="AB203" s="43">
        <f t="shared" si="37"/>
        <v>1329.07</v>
      </c>
      <c r="AC203" s="43">
        <f t="shared" si="37"/>
        <v>87592.86</v>
      </c>
    </row>
    <row r="204" spans="1:29" ht="38.25" customHeight="1">
      <c r="A204" s="227" t="s">
        <v>106</v>
      </c>
      <c r="B204" s="215" t="s">
        <v>107</v>
      </c>
      <c r="C204" s="46" t="s">
        <v>108</v>
      </c>
      <c r="D204" s="46" t="s">
        <v>146</v>
      </c>
      <c r="E204" s="170"/>
      <c r="F204" s="163"/>
      <c r="G204" s="163"/>
      <c r="H204" s="163"/>
      <c r="I204" s="163"/>
      <c r="J204" s="86" t="s">
        <v>147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5"/>
    </row>
    <row r="205" spans="1:29">
      <c r="A205" s="228"/>
      <c r="B205" s="216"/>
      <c r="C205" s="47">
        <v>461</v>
      </c>
      <c r="D205" s="18">
        <v>86.75</v>
      </c>
      <c r="E205" s="113"/>
      <c r="F205" s="114"/>
      <c r="G205" s="114"/>
      <c r="H205" s="114"/>
      <c r="I205" s="115"/>
      <c r="J205" s="87">
        <f>ROUND(C205*D205*12,2)</f>
        <v>479901</v>
      </c>
      <c r="K205" s="61"/>
      <c r="L205" s="61"/>
      <c r="M205" s="61"/>
      <c r="N205" s="61"/>
      <c r="O205" s="61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</row>
    <row r="206" spans="1:29" ht="15" customHeight="1">
      <c r="A206" s="13"/>
      <c r="B206" s="9"/>
      <c r="C206" s="116" t="s">
        <v>4</v>
      </c>
      <c r="D206" s="116" t="s">
        <v>5</v>
      </c>
      <c r="E206" s="169" t="s">
        <v>6</v>
      </c>
      <c r="F206" s="113"/>
      <c r="G206" s="114"/>
      <c r="H206" s="114"/>
      <c r="I206" s="114"/>
      <c r="J206" s="169" t="s">
        <v>168</v>
      </c>
      <c r="K206" s="55"/>
      <c r="L206" s="55"/>
      <c r="M206" s="55"/>
      <c r="N206" s="55"/>
      <c r="O206" s="55"/>
      <c r="P206" s="63"/>
      <c r="Q206" s="55"/>
      <c r="R206" s="55"/>
      <c r="S206" s="55"/>
      <c r="T206" s="55"/>
      <c r="U206" s="55"/>
      <c r="V206" s="55"/>
      <c r="W206" s="55"/>
      <c r="X206" s="63"/>
      <c r="Y206" s="63"/>
      <c r="Z206" s="55"/>
      <c r="AA206" s="63"/>
      <c r="AB206" s="55"/>
      <c r="AC206" s="63"/>
    </row>
    <row r="207" spans="1:29">
      <c r="A207" s="10"/>
      <c r="B207" s="2"/>
      <c r="C207" s="117"/>
      <c r="D207" s="117"/>
      <c r="E207" s="169"/>
      <c r="F207" s="113"/>
      <c r="G207" s="114"/>
      <c r="H207" s="114"/>
      <c r="I207" s="114"/>
      <c r="J207" s="169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6"/>
      <c r="AB207" s="56"/>
    </row>
    <row r="208" spans="1:29">
      <c r="A208" s="10"/>
      <c r="B208" s="11" t="s">
        <v>109</v>
      </c>
      <c r="C208" s="59">
        <f>ROUND(C203+J205,2)</f>
        <v>8190025</v>
      </c>
      <c r="D208" s="59">
        <f>SUM(D203)</f>
        <v>6780540</v>
      </c>
      <c r="E208" s="34">
        <f>SUM(C208:D208)</f>
        <v>14970565</v>
      </c>
      <c r="F208" s="113"/>
      <c r="G208" s="115"/>
      <c r="H208" s="115"/>
      <c r="I208" s="115"/>
      <c r="J208" s="93">
        <f>ROUND(E208/AB$5/12,2)</f>
        <v>46</v>
      </c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6"/>
      <c r="AB208" s="56"/>
    </row>
    <row r="209" spans="1:29" s="1" customFormat="1">
      <c r="A209" s="213">
        <v>9</v>
      </c>
      <c r="B209" s="213" t="s">
        <v>167</v>
      </c>
      <c r="C209" s="213"/>
      <c r="D209" s="213"/>
      <c r="E209" s="214" t="s">
        <v>169</v>
      </c>
      <c r="F209" s="89"/>
      <c r="G209" s="57"/>
      <c r="H209" s="57"/>
      <c r="I209" s="90"/>
      <c r="J209" s="151" t="s">
        <v>170</v>
      </c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3"/>
    </row>
    <row r="210" spans="1:29" s="1" customFormat="1" ht="15" customHeight="1">
      <c r="A210" s="213"/>
      <c r="B210" s="213"/>
      <c r="C210" s="213"/>
      <c r="D210" s="213"/>
      <c r="E210" s="214"/>
      <c r="F210" s="89"/>
      <c r="G210" s="61"/>
      <c r="H210" s="61"/>
      <c r="I210" s="91"/>
      <c r="J210" s="148" t="s">
        <v>149</v>
      </c>
      <c r="K210" s="149"/>
      <c r="L210" s="149"/>
      <c r="M210" s="149"/>
      <c r="N210" s="150"/>
      <c r="O210" s="145" t="s">
        <v>150</v>
      </c>
      <c r="P210" s="146"/>
      <c r="Q210" s="146"/>
      <c r="R210" s="146"/>
      <c r="S210" s="146"/>
      <c r="T210" s="146"/>
      <c r="U210" s="147"/>
      <c r="V210" s="145" t="s">
        <v>118</v>
      </c>
      <c r="W210" s="146"/>
      <c r="X210" s="146"/>
      <c r="Y210" s="146"/>
      <c r="Z210" s="146"/>
      <c r="AA210" s="146"/>
      <c r="AB210" s="147"/>
      <c r="AC210" s="116" t="s">
        <v>171</v>
      </c>
    </row>
    <row r="211" spans="1:29" s="1" customFormat="1" ht="36" customHeight="1">
      <c r="A211" s="213"/>
      <c r="B211" s="213"/>
      <c r="C211" s="213"/>
      <c r="D211" s="213"/>
      <c r="E211" s="214"/>
      <c r="F211" s="89"/>
      <c r="G211" s="56"/>
      <c r="H211" s="56"/>
      <c r="I211" s="92"/>
      <c r="J211" s="72" t="s">
        <v>151</v>
      </c>
      <c r="K211" s="45" t="s">
        <v>152</v>
      </c>
      <c r="L211" s="45" t="s">
        <v>153</v>
      </c>
      <c r="M211" s="45" t="s">
        <v>154</v>
      </c>
      <c r="N211" s="45" t="s">
        <v>144</v>
      </c>
      <c r="O211" s="52" t="s">
        <v>111</v>
      </c>
      <c r="P211" s="45" t="s">
        <v>112</v>
      </c>
      <c r="Q211" s="45" t="s">
        <v>113</v>
      </c>
      <c r="R211" s="45" t="s">
        <v>114</v>
      </c>
      <c r="S211" s="45" t="s">
        <v>115</v>
      </c>
      <c r="T211" s="45" t="s">
        <v>116</v>
      </c>
      <c r="U211" s="45" t="s">
        <v>117</v>
      </c>
      <c r="V211" s="45" t="s">
        <v>119</v>
      </c>
      <c r="W211" s="52" t="s">
        <v>120</v>
      </c>
      <c r="X211" s="52" t="s">
        <v>121</v>
      </c>
      <c r="Y211" s="45" t="s">
        <v>122</v>
      </c>
      <c r="Z211" s="52" t="s">
        <v>123</v>
      </c>
      <c r="AA211" s="45" t="s">
        <v>124</v>
      </c>
      <c r="AB211" s="52" t="s">
        <v>125</v>
      </c>
      <c r="AC211" s="117"/>
    </row>
    <row r="212" spans="1:29" s="1" customFormat="1" ht="9.75" customHeight="1">
      <c r="A212" s="213"/>
      <c r="B212" s="213"/>
      <c r="C212" s="213"/>
      <c r="D212" s="213"/>
      <c r="E212" s="214"/>
      <c r="F212" s="89"/>
      <c r="G212" s="56"/>
      <c r="H212" s="56"/>
      <c r="I212" s="92"/>
      <c r="J212" s="5">
        <v>6</v>
      </c>
      <c r="K212" s="5">
        <v>7</v>
      </c>
      <c r="L212" s="5">
        <v>8</v>
      </c>
      <c r="M212" s="5">
        <v>9</v>
      </c>
      <c r="N212" s="5">
        <v>10</v>
      </c>
      <c r="O212" s="5">
        <v>11</v>
      </c>
      <c r="P212" s="5">
        <v>12</v>
      </c>
      <c r="Q212" s="5">
        <v>13</v>
      </c>
      <c r="R212" s="5">
        <v>14</v>
      </c>
      <c r="S212" s="5">
        <v>15</v>
      </c>
      <c r="T212" s="5">
        <v>16</v>
      </c>
      <c r="U212" s="5">
        <v>17</v>
      </c>
      <c r="V212" s="5">
        <v>18</v>
      </c>
      <c r="W212" s="5">
        <v>19</v>
      </c>
      <c r="X212" s="5">
        <v>20</v>
      </c>
      <c r="Y212" s="5">
        <v>21</v>
      </c>
      <c r="Z212" s="5">
        <v>22</v>
      </c>
      <c r="AA212" s="5">
        <v>23</v>
      </c>
      <c r="AB212" s="5">
        <v>24</v>
      </c>
      <c r="AC212" s="66">
        <v>25</v>
      </c>
    </row>
    <row r="213" spans="1:29" s="1" customFormat="1">
      <c r="A213" s="60" t="s">
        <v>157</v>
      </c>
      <c r="B213" s="211" t="s">
        <v>162</v>
      </c>
      <c r="C213" s="211"/>
      <c r="D213" s="211"/>
      <c r="E213" s="67">
        <v>696</v>
      </c>
      <c r="F213" s="89"/>
      <c r="G213" s="56"/>
      <c r="H213" s="56"/>
      <c r="I213" s="92"/>
      <c r="J213" s="68">
        <f>ROUND(E213/AB$4/12,6)</f>
        <v>1.7960000000000001E-3</v>
      </c>
      <c r="K213" s="68">
        <f>ROUND(E213/AB$5/12,6)</f>
        <v>2.1389999999999998E-3</v>
      </c>
      <c r="L213" s="68">
        <f>ROUND(E213/AB$6/12,2)</f>
        <v>0.06</v>
      </c>
      <c r="M213" s="68">
        <f>ROUND(E213/AB$7/12,2)</f>
        <v>0.13</v>
      </c>
      <c r="N213" s="69" t="s">
        <v>173</v>
      </c>
      <c r="O213" s="68">
        <f>ROUND(E213/AB$9/12,2)</f>
        <v>0.04</v>
      </c>
      <c r="P213" s="69" t="s">
        <v>173</v>
      </c>
      <c r="Q213" s="69" t="s">
        <v>173</v>
      </c>
      <c r="R213" s="69" t="s">
        <v>173</v>
      </c>
      <c r="S213" s="69" t="s">
        <v>173</v>
      </c>
      <c r="T213" s="68">
        <f>ROUND(E213/AB$14/12,2)</f>
        <v>0</v>
      </c>
      <c r="U213" s="68">
        <f>ROUND(E213/AB$15/12,2)</f>
        <v>0.09</v>
      </c>
      <c r="V213" s="68">
        <f>ROUND(E213/AB$16/12,6)</f>
        <v>1.0204E-2</v>
      </c>
      <c r="W213" s="68">
        <f>ROUND(E213/AB$17/12,2)</f>
        <v>2.42</v>
      </c>
      <c r="X213" s="69" t="s">
        <v>173</v>
      </c>
      <c r="Y213" s="69" t="s">
        <v>173</v>
      </c>
      <c r="Z213" s="69" t="s">
        <v>173</v>
      </c>
      <c r="AA213" s="69" t="s">
        <v>173</v>
      </c>
      <c r="AB213" s="69" t="s">
        <v>173</v>
      </c>
      <c r="AC213" s="68">
        <f>ROUND(E213/AB$24/12,2)</f>
        <v>6.44</v>
      </c>
    </row>
    <row r="214" spans="1:29">
      <c r="A214" s="60" t="s">
        <v>158</v>
      </c>
      <c r="B214" s="211" t="s">
        <v>163</v>
      </c>
      <c r="C214" s="211"/>
      <c r="D214" s="211"/>
      <c r="E214" s="67">
        <f>6449-4022</f>
        <v>2427</v>
      </c>
      <c r="F214" s="89"/>
      <c r="G214" s="56"/>
      <c r="H214" s="56"/>
      <c r="I214" s="92"/>
      <c r="J214" s="68">
        <f>ROUND(E214/AB$4/12,6)</f>
        <v>6.2639999999999996E-3</v>
      </c>
      <c r="K214" s="68">
        <f>ROUND(E214/AB$5/12,6)</f>
        <v>7.4580000000000002E-3</v>
      </c>
      <c r="L214" s="68">
        <f>ROUND(E214/AB$6/12,2)</f>
        <v>0.2</v>
      </c>
      <c r="M214" s="68">
        <f>ROUND(E214/AB$7/12,2)</f>
        <v>0.44</v>
      </c>
      <c r="N214" s="69" t="s">
        <v>173</v>
      </c>
      <c r="O214" s="69" t="s">
        <v>173</v>
      </c>
      <c r="P214" s="68">
        <f>ROUND(E214/AB$10/12,2)</f>
        <v>0.02</v>
      </c>
      <c r="Q214" s="69" t="s">
        <v>173</v>
      </c>
      <c r="R214" s="69" t="s">
        <v>173</v>
      </c>
      <c r="S214" s="69" t="s">
        <v>173</v>
      </c>
      <c r="T214" s="69" t="s">
        <v>173</v>
      </c>
      <c r="U214" s="69" t="s">
        <v>173</v>
      </c>
      <c r="V214" s="69" t="s">
        <v>173</v>
      </c>
      <c r="W214" s="69" t="s">
        <v>173</v>
      </c>
      <c r="X214" s="68">
        <f>ROUND(E214/AB$18/12,2)</f>
        <v>0.43</v>
      </c>
      <c r="Y214" s="69" t="s">
        <v>173</v>
      </c>
      <c r="Z214" s="69" t="s">
        <v>173</v>
      </c>
      <c r="AA214" s="69" t="s">
        <v>173</v>
      </c>
      <c r="AB214" s="69" t="s">
        <v>173</v>
      </c>
      <c r="AC214" s="69" t="s">
        <v>173</v>
      </c>
    </row>
    <row r="215" spans="1:29" ht="15" customHeight="1">
      <c r="A215" s="60" t="s">
        <v>159</v>
      </c>
      <c r="B215" s="211" t="s">
        <v>164</v>
      </c>
      <c r="C215" s="211"/>
      <c r="D215" s="211"/>
      <c r="E215" s="67">
        <v>24033</v>
      </c>
      <c r="F215" s="89"/>
      <c r="G215" s="56"/>
      <c r="H215" s="56"/>
      <c r="I215" s="92"/>
      <c r="J215" s="68">
        <f>ROUND(E215/AB$4/12,6)</f>
        <v>6.2025999999999998E-2</v>
      </c>
      <c r="K215" s="68">
        <f>ROUND(E215/AB$5/12,6)</f>
        <v>7.3849999999999999E-2</v>
      </c>
      <c r="L215" s="68">
        <f>ROUND(E215/AB$6/12,2)</f>
        <v>1.95</v>
      </c>
      <c r="M215" s="68">
        <f>ROUND(E215/AB$7/12,2)</f>
        <v>4.32</v>
      </c>
      <c r="N215" s="68">
        <f>ROUND(E215/AB$8/12,2)</f>
        <v>0.1</v>
      </c>
      <c r="O215" s="69" t="s">
        <v>173</v>
      </c>
      <c r="P215" s="69" t="s">
        <v>173</v>
      </c>
      <c r="Q215" s="68">
        <f>ROUND(E215/AB$11/12,2)</f>
        <v>0.55000000000000004</v>
      </c>
      <c r="R215" s="69" t="s">
        <v>173</v>
      </c>
      <c r="S215" s="69" t="s">
        <v>173</v>
      </c>
      <c r="T215" s="69" t="s">
        <v>173</v>
      </c>
      <c r="U215" s="69" t="s">
        <v>173</v>
      </c>
      <c r="V215" s="69" t="s">
        <v>173</v>
      </c>
      <c r="W215" s="69" t="s">
        <v>173</v>
      </c>
      <c r="X215" s="69" t="s">
        <v>173</v>
      </c>
      <c r="Y215" s="68">
        <f>ROUND(E215/AB$19/12,2)</f>
        <v>2002.75</v>
      </c>
      <c r="Z215" s="68">
        <f>ROUND(E215/AB$20/12,2)</f>
        <v>2002.75</v>
      </c>
      <c r="AA215" s="69" t="s">
        <v>173</v>
      </c>
      <c r="AB215" s="69" t="s">
        <v>173</v>
      </c>
      <c r="AC215" s="69" t="s">
        <v>173</v>
      </c>
    </row>
    <row r="216" spans="1:29">
      <c r="A216" s="60" t="s">
        <v>160</v>
      </c>
      <c r="B216" s="211" t="s">
        <v>165</v>
      </c>
      <c r="C216" s="211"/>
      <c r="D216" s="211"/>
      <c r="E216" s="67">
        <v>6338</v>
      </c>
      <c r="F216" s="89"/>
      <c r="G216" s="56"/>
      <c r="H216" s="56"/>
      <c r="I216" s="92"/>
      <c r="J216" s="68">
        <f>ROUND(E216/AB$4/12,6)</f>
        <v>1.6357E-2</v>
      </c>
      <c r="K216" s="68">
        <f>ROUND(E216/AB$5/12,6)</f>
        <v>1.9476E-2</v>
      </c>
      <c r="L216" s="68">
        <f>ROUND(E216/AB$6/12,2)</f>
        <v>0.51</v>
      </c>
      <c r="M216" s="68">
        <f>ROUND(E216/AB$7/12,2)</f>
        <v>1.1399999999999999</v>
      </c>
      <c r="N216" s="68">
        <f>ROUND(E216/AB$8/12,2)</f>
        <v>0.03</v>
      </c>
      <c r="O216" s="69" t="s">
        <v>173</v>
      </c>
      <c r="P216" s="69" t="s">
        <v>173</v>
      </c>
      <c r="Q216" s="69" t="s">
        <v>173</v>
      </c>
      <c r="R216" s="68">
        <f>ROUND(E216/AB$12/12,2)</f>
        <v>0.05</v>
      </c>
      <c r="S216" s="69" t="s">
        <v>173</v>
      </c>
      <c r="T216" s="69" t="s">
        <v>173</v>
      </c>
      <c r="U216" s="69" t="s">
        <v>173</v>
      </c>
      <c r="V216" s="69" t="s">
        <v>173</v>
      </c>
      <c r="W216" s="69" t="s">
        <v>173</v>
      </c>
      <c r="X216" s="69" t="s">
        <v>173</v>
      </c>
      <c r="Y216" s="69" t="s">
        <v>173</v>
      </c>
      <c r="Z216" s="69" t="s">
        <v>173</v>
      </c>
      <c r="AA216" s="68">
        <f>ROUND(E216/AB$21/12,2)</f>
        <v>0.87</v>
      </c>
      <c r="AB216" s="68">
        <f>ROUND(E216/AB$22/12,2)</f>
        <v>528.16999999999996</v>
      </c>
      <c r="AC216" s="69" t="s">
        <v>173</v>
      </c>
    </row>
    <row r="217" spans="1:29">
      <c r="A217" s="60" t="s">
        <v>161</v>
      </c>
      <c r="B217" s="211" t="s">
        <v>166</v>
      </c>
      <c r="C217" s="211"/>
      <c r="D217" s="211"/>
      <c r="E217" s="67">
        <f>SUM(E215:E216)</f>
        <v>30371</v>
      </c>
      <c r="F217" s="89"/>
      <c r="G217" s="56"/>
      <c r="H217" s="56"/>
      <c r="I217" s="92"/>
      <c r="J217" s="68">
        <f>ROUND(E217/AB$4/12,6)</f>
        <v>7.8382999999999994E-2</v>
      </c>
      <c r="K217" s="68">
        <f>ROUND(E217/AB$5/12,6)</f>
        <v>9.3326000000000006E-2</v>
      </c>
      <c r="L217" s="68">
        <f>ROUND(E217/AB$6/12,2)</f>
        <v>2.46</v>
      </c>
      <c r="M217" s="68">
        <f>ROUND(E217/AB$7/12,2)</f>
        <v>5.45</v>
      </c>
      <c r="N217" s="68">
        <f>ROUND(E217/AB$8/12,2)</f>
        <v>0.12</v>
      </c>
      <c r="O217" s="69" t="s">
        <v>173</v>
      </c>
      <c r="P217" s="69" t="s">
        <v>173</v>
      </c>
      <c r="Q217" s="69" t="s">
        <v>173</v>
      </c>
      <c r="R217" s="69" t="s">
        <v>173</v>
      </c>
      <c r="S217" s="68">
        <f>ROUND(E217/AB$13/12,2)</f>
        <v>1.4</v>
      </c>
      <c r="T217" s="69" t="s">
        <v>173</v>
      </c>
      <c r="U217" s="69" t="s">
        <v>173</v>
      </c>
      <c r="V217" s="69" t="s">
        <v>173</v>
      </c>
      <c r="W217" s="69" t="s">
        <v>173</v>
      </c>
      <c r="X217" s="69" t="s">
        <v>173</v>
      </c>
      <c r="Y217" s="68">
        <f>ROUND(E217/AB$19/12,2)</f>
        <v>2530.92</v>
      </c>
      <c r="Z217" s="68">
        <f>ROUND(E217/AB$20/12,2)</f>
        <v>2530.92</v>
      </c>
      <c r="AA217" s="68">
        <f>ROUND(E217/AB$21/12,2)</f>
        <v>4.16</v>
      </c>
      <c r="AB217" s="68">
        <f>ROUND(E217/AB$22/12,2)</f>
        <v>2530.92</v>
      </c>
      <c r="AC217" s="69" t="s">
        <v>173</v>
      </c>
    </row>
    <row r="218" spans="1:29">
      <c r="A218" s="106"/>
      <c r="B218" s="108"/>
      <c r="C218" s="108"/>
      <c r="D218" s="108"/>
      <c r="E218" s="109"/>
      <c r="F218" s="56"/>
      <c r="G218" s="56"/>
      <c r="H218" s="56"/>
      <c r="I218" s="56"/>
      <c r="J218" s="110"/>
      <c r="K218" s="110"/>
      <c r="L218" s="110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9">
      <c r="A219" s="106"/>
      <c r="B219" s="88"/>
      <c r="C219" s="88"/>
      <c r="D219" s="88"/>
      <c r="E219" s="111"/>
      <c r="F219" s="56"/>
      <c r="G219" s="56"/>
      <c r="H219" s="56"/>
      <c r="I219" s="56"/>
      <c r="J219" s="107"/>
      <c r="K219" s="107"/>
      <c r="L219" s="107"/>
    </row>
    <row r="220" spans="1:29">
      <c r="A220" s="106"/>
      <c r="B220" s="88"/>
      <c r="C220" s="88"/>
      <c r="D220" s="88"/>
      <c r="E220" s="111"/>
      <c r="F220" s="56"/>
      <c r="G220" s="56"/>
      <c r="H220" s="56"/>
      <c r="I220" s="56"/>
      <c r="J220" s="107"/>
      <c r="K220" s="107"/>
      <c r="L220" s="107"/>
    </row>
    <row r="221" spans="1:29">
      <c r="A221" s="106"/>
      <c r="B221" s="88"/>
      <c r="C221" s="88"/>
      <c r="D221" s="88"/>
      <c r="E221" s="111"/>
      <c r="F221" s="56"/>
      <c r="G221" s="56"/>
      <c r="H221" s="56"/>
      <c r="I221" s="56"/>
      <c r="J221" s="107"/>
      <c r="K221" s="107"/>
      <c r="L221" s="112"/>
    </row>
    <row r="222" spans="1:29">
      <c r="A222" s="58"/>
      <c r="B222" s="240" t="s">
        <v>600</v>
      </c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</row>
    <row r="223" spans="1:29">
      <c r="B223" s="241" t="s">
        <v>467</v>
      </c>
      <c r="C223" s="241"/>
      <c r="D223" s="241"/>
      <c r="E223" s="241"/>
      <c r="F223" s="241"/>
      <c r="G223" s="241"/>
      <c r="H223" s="241"/>
      <c r="I223" s="241"/>
      <c r="J223" s="241"/>
      <c r="K223" s="241"/>
      <c r="L223" s="223" t="s">
        <v>602</v>
      </c>
    </row>
    <row r="224" spans="1:29">
      <c r="B224" s="242" t="s">
        <v>468</v>
      </c>
      <c r="C224" s="242"/>
      <c r="D224" s="242"/>
      <c r="E224" s="242"/>
      <c r="F224" s="50"/>
      <c r="G224" s="50"/>
      <c r="H224" s="50"/>
      <c r="I224" s="50"/>
      <c r="J224" s="94" t="s">
        <v>469</v>
      </c>
      <c r="K224" s="95">
        <v>500</v>
      </c>
      <c r="L224" s="223"/>
    </row>
    <row r="225" spans="2:12">
      <c r="B225" s="242" t="s">
        <v>470</v>
      </c>
      <c r="C225" s="242"/>
      <c r="D225" s="242"/>
      <c r="E225" s="242"/>
      <c r="F225" s="50"/>
      <c r="G225" s="50"/>
      <c r="H225" s="50"/>
      <c r="I225" s="50"/>
      <c r="J225" s="94" t="s">
        <v>471</v>
      </c>
      <c r="K225" s="95">
        <v>500</v>
      </c>
      <c r="L225" s="50"/>
    </row>
    <row r="226" spans="2:12">
      <c r="B226" s="243" t="s">
        <v>472</v>
      </c>
      <c r="C226" s="243"/>
      <c r="D226" s="243"/>
      <c r="E226" s="243"/>
      <c r="F226" s="243"/>
      <c r="G226" s="243"/>
      <c r="H226" s="243"/>
      <c r="I226" s="243"/>
      <c r="J226" s="243"/>
      <c r="K226" s="243"/>
      <c r="L226" s="243"/>
    </row>
    <row r="227" spans="2:12">
      <c r="B227" s="242" t="s">
        <v>473</v>
      </c>
      <c r="C227" s="242"/>
      <c r="D227" s="242"/>
      <c r="E227" s="242"/>
      <c r="F227" s="50"/>
      <c r="G227" s="50"/>
      <c r="H227" s="50"/>
      <c r="I227" s="50"/>
      <c r="J227" s="50"/>
      <c r="K227" s="95">
        <v>1.5</v>
      </c>
      <c r="L227" s="103"/>
    </row>
    <row r="228" spans="2:12">
      <c r="B228" s="242" t="s">
        <v>475</v>
      </c>
      <c r="C228" s="242"/>
      <c r="D228" s="242"/>
      <c r="E228" s="242"/>
      <c r="F228" s="50"/>
      <c r="G228" s="50"/>
      <c r="H228" s="50"/>
      <c r="I228" s="50"/>
      <c r="J228" s="50"/>
      <c r="K228" s="95">
        <v>1.5</v>
      </c>
      <c r="L228" s="97"/>
    </row>
    <row r="229" spans="2:12">
      <c r="B229" s="243" t="s">
        <v>601</v>
      </c>
      <c r="C229" s="243"/>
      <c r="D229" s="243"/>
      <c r="E229" s="243"/>
      <c r="F229" s="243"/>
      <c r="G229" s="243"/>
      <c r="H229" s="243"/>
      <c r="I229" s="243"/>
      <c r="J229" s="243"/>
      <c r="K229" s="243"/>
      <c r="L229" s="243"/>
    </row>
    <row r="230" spans="2:12">
      <c r="B230" s="244" t="s">
        <v>479</v>
      </c>
      <c r="C230" s="244"/>
      <c r="D230" s="244"/>
      <c r="E230" s="244"/>
      <c r="F230" s="97"/>
      <c r="G230" s="97"/>
      <c r="H230" s="97"/>
      <c r="I230" s="97"/>
      <c r="J230" s="98" t="s">
        <v>474</v>
      </c>
      <c r="K230" s="99">
        <v>800</v>
      </c>
      <c r="L230" s="103"/>
    </row>
    <row r="231" spans="2:12">
      <c r="B231" s="242" t="s">
        <v>480</v>
      </c>
      <c r="C231" s="242"/>
      <c r="D231" s="242"/>
      <c r="E231" s="242"/>
      <c r="F231" s="50"/>
      <c r="G231" s="50"/>
      <c r="H231" s="50"/>
      <c r="I231" s="50"/>
      <c r="J231" s="94" t="s">
        <v>474</v>
      </c>
      <c r="K231" s="95">
        <v>750</v>
      </c>
      <c r="L231" s="104"/>
    </row>
    <row r="232" spans="2:12">
      <c r="B232" s="242" t="s">
        <v>481</v>
      </c>
      <c r="C232" s="242"/>
      <c r="D232" s="242"/>
      <c r="E232" s="242"/>
      <c r="F232" s="50"/>
      <c r="G232" s="50"/>
      <c r="H232" s="50"/>
      <c r="I232" s="50"/>
      <c r="J232" s="94" t="s">
        <v>474</v>
      </c>
      <c r="K232" s="95">
        <v>850</v>
      </c>
      <c r="L232" s="104"/>
    </row>
    <row r="233" spans="2:12">
      <c r="B233" s="242" t="s">
        <v>482</v>
      </c>
      <c r="C233" s="242"/>
      <c r="D233" s="242"/>
      <c r="E233" s="242"/>
      <c r="F233" s="50"/>
      <c r="G233" s="50"/>
      <c r="H233" s="50"/>
      <c r="I233" s="50"/>
      <c r="J233" s="94" t="s">
        <v>474</v>
      </c>
      <c r="K233" s="95">
        <v>400</v>
      </c>
      <c r="L233" s="104"/>
    </row>
    <row r="234" spans="2:12">
      <c r="B234" s="242" t="s">
        <v>483</v>
      </c>
      <c r="C234" s="242"/>
      <c r="D234" s="242"/>
      <c r="E234" s="242"/>
      <c r="F234" s="50"/>
      <c r="G234" s="50"/>
      <c r="H234" s="50"/>
      <c r="I234" s="50"/>
      <c r="J234" s="94" t="s">
        <v>474</v>
      </c>
      <c r="K234" s="95">
        <v>350</v>
      </c>
      <c r="L234" s="104"/>
    </row>
    <row r="235" spans="2:12">
      <c r="B235" s="242" t="s">
        <v>484</v>
      </c>
      <c r="C235" s="242"/>
      <c r="D235" s="242"/>
      <c r="E235" s="242"/>
      <c r="F235" s="50"/>
      <c r="G235" s="50"/>
      <c r="H235" s="50"/>
      <c r="I235" s="50"/>
      <c r="J235" s="94" t="s">
        <v>474</v>
      </c>
      <c r="K235" s="95">
        <v>750</v>
      </c>
      <c r="L235" s="104"/>
    </row>
    <row r="236" spans="2:12">
      <c r="B236" s="242" t="s">
        <v>485</v>
      </c>
      <c r="C236" s="242"/>
      <c r="D236" s="242"/>
      <c r="E236" s="242"/>
      <c r="F236" s="50"/>
      <c r="G236" s="50"/>
      <c r="H236" s="50"/>
      <c r="I236" s="50"/>
      <c r="J236" s="94" t="s">
        <v>474</v>
      </c>
      <c r="K236" s="95">
        <v>300</v>
      </c>
      <c r="L236" s="104"/>
    </row>
    <row r="237" spans="2:12">
      <c r="B237" s="242" t="s">
        <v>486</v>
      </c>
      <c r="C237" s="242"/>
      <c r="D237" s="242"/>
      <c r="E237" s="242"/>
      <c r="F237" s="50"/>
      <c r="G237" s="50"/>
      <c r="H237" s="50"/>
      <c r="I237" s="50"/>
      <c r="J237" s="94" t="s">
        <v>474</v>
      </c>
      <c r="K237" s="95">
        <v>250</v>
      </c>
      <c r="L237" s="104"/>
    </row>
    <row r="238" spans="2:12">
      <c r="B238" s="242" t="s">
        <v>487</v>
      </c>
      <c r="C238" s="242"/>
      <c r="D238" s="242"/>
      <c r="E238" s="242"/>
      <c r="F238" s="50"/>
      <c r="G238" s="50"/>
      <c r="H238" s="50"/>
      <c r="I238" s="50"/>
      <c r="J238" s="94" t="s">
        <v>474</v>
      </c>
      <c r="K238" s="95">
        <v>400</v>
      </c>
      <c r="L238" s="104"/>
    </row>
    <row r="239" spans="2:12">
      <c r="B239" s="242" t="s">
        <v>488</v>
      </c>
      <c r="C239" s="242"/>
      <c r="D239" s="242"/>
      <c r="E239" s="242"/>
      <c r="F239" s="50"/>
      <c r="G239" s="50"/>
      <c r="H239" s="50"/>
      <c r="I239" s="50"/>
      <c r="J239" s="94" t="s">
        <v>474</v>
      </c>
      <c r="K239" s="95">
        <v>350</v>
      </c>
      <c r="L239" s="104"/>
    </row>
    <row r="240" spans="2:12">
      <c r="B240" s="242" t="s">
        <v>489</v>
      </c>
      <c r="C240" s="242"/>
      <c r="D240" s="242"/>
      <c r="E240" s="242"/>
      <c r="F240" s="50"/>
      <c r="G240" s="50"/>
      <c r="H240" s="50"/>
      <c r="I240" s="50"/>
      <c r="J240" s="94" t="s">
        <v>474</v>
      </c>
      <c r="K240" s="95">
        <v>250</v>
      </c>
      <c r="L240" s="104"/>
    </row>
    <row r="241" spans="2:12">
      <c r="B241" s="242" t="s">
        <v>490</v>
      </c>
      <c r="C241" s="242"/>
      <c r="D241" s="242"/>
      <c r="E241" s="242"/>
      <c r="F241" s="50"/>
      <c r="G241" s="50"/>
      <c r="H241" s="50"/>
      <c r="I241" s="50"/>
      <c r="J241" s="94" t="s">
        <v>474</v>
      </c>
      <c r="K241" s="95">
        <v>250</v>
      </c>
      <c r="L241" s="104"/>
    </row>
    <row r="242" spans="2:12">
      <c r="B242" s="242" t="s">
        <v>491</v>
      </c>
      <c r="C242" s="242"/>
      <c r="D242" s="242"/>
      <c r="E242" s="242"/>
      <c r="F242" s="50"/>
      <c r="G242" s="50"/>
      <c r="H242" s="50"/>
      <c r="I242" s="50"/>
      <c r="J242" s="94" t="s">
        <v>474</v>
      </c>
      <c r="K242" s="95">
        <v>750</v>
      </c>
      <c r="L242" s="104"/>
    </row>
    <row r="243" spans="2:12">
      <c r="B243" s="242" t="s">
        <v>492</v>
      </c>
      <c r="C243" s="242"/>
      <c r="D243" s="242"/>
      <c r="E243" s="242"/>
      <c r="F243" s="50"/>
      <c r="G243" s="50"/>
      <c r="H243" s="50"/>
      <c r="I243" s="50"/>
      <c r="J243" s="94" t="s">
        <v>474</v>
      </c>
      <c r="K243" s="95">
        <v>250</v>
      </c>
      <c r="L243" s="104"/>
    </row>
    <row r="244" spans="2:12">
      <c r="B244" s="242" t="s">
        <v>493</v>
      </c>
      <c r="C244" s="242"/>
      <c r="D244" s="242"/>
      <c r="E244" s="242"/>
      <c r="F244" s="50"/>
      <c r="G244" s="50"/>
      <c r="H244" s="50"/>
      <c r="I244" s="50"/>
      <c r="J244" s="94" t="s">
        <v>474</v>
      </c>
      <c r="K244" s="95">
        <v>750</v>
      </c>
      <c r="L244" s="104"/>
    </row>
    <row r="245" spans="2:12">
      <c r="B245" s="242" t="s">
        <v>494</v>
      </c>
      <c r="C245" s="242"/>
      <c r="D245" s="242"/>
      <c r="E245" s="242"/>
      <c r="F245" s="50"/>
      <c r="G245" s="50"/>
      <c r="H245" s="50"/>
      <c r="I245" s="50"/>
      <c r="J245" s="94" t="s">
        <v>474</v>
      </c>
      <c r="K245" s="95">
        <v>500</v>
      </c>
      <c r="L245" s="104"/>
    </row>
    <row r="246" spans="2:12">
      <c r="B246" s="242" t="s">
        <v>495</v>
      </c>
      <c r="C246" s="242"/>
      <c r="D246" s="242"/>
      <c r="E246" s="242"/>
      <c r="F246" s="50"/>
      <c r="G246" s="50"/>
      <c r="H246" s="50"/>
      <c r="I246" s="50"/>
      <c r="J246" s="94" t="s">
        <v>496</v>
      </c>
      <c r="K246" s="95">
        <v>300</v>
      </c>
      <c r="L246" s="104"/>
    </row>
    <row r="247" spans="2:12">
      <c r="B247" s="242" t="s">
        <v>497</v>
      </c>
      <c r="C247" s="242"/>
      <c r="D247" s="242"/>
      <c r="E247" s="242"/>
      <c r="F247" s="50"/>
      <c r="G247" s="50"/>
      <c r="H247" s="50"/>
      <c r="I247" s="50"/>
      <c r="J247" s="94" t="s">
        <v>496</v>
      </c>
      <c r="K247" s="95">
        <v>400</v>
      </c>
      <c r="L247" s="104"/>
    </row>
    <row r="248" spans="2:12">
      <c r="B248" s="242" t="s">
        <v>498</v>
      </c>
      <c r="C248" s="242"/>
      <c r="D248" s="242"/>
      <c r="E248" s="242"/>
      <c r="F248" s="50"/>
      <c r="G248" s="50"/>
      <c r="H248" s="50"/>
      <c r="I248" s="50"/>
      <c r="J248" s="94" t="s">
        <v>496</v>
      </c>
      <c r="K248" s="95">
        <v>750</v>
      </c>
      <c r="L248" s="97"/>
    </row>
    <row r="249" spans="2:12">
      <c r="B249" s="243" t="s">
        <v>499</v>
      </c>
      <c r="C249" s="243"/>
      <c r="D249" s="243"/>
      <c r="E249" s="243"/>
      <c r="F249" s="243"/>
      <c r="G249" s="243"/>
      <c r="H249" s="243"/>
      <c r="I249" s="243"/>
      <c r="J249" s="243"/>
      <c r="K249" s="243"/>
      <c r="L249" s="243"/>
    </row>
    <row r="250" spans="2:12">
      <c r="B250" s="242" t="s">
        <v>500</v>
      </c>
      <c r="C250" s="242"/>
      <c r="D250" s="242"/>
      <c r="E250" s="242"/>
      <c r="F250" s="50"/>
      <c r="G250" s="50"/>
      <c r="H250" s="50"/>
      <c r="I250" s="50"/>
      <c r="J250" s="94" t="s">
        <v>501</v>
      </c>
      <c r="K250" s="95">
        <v>1650</v>
      </c>
      <c r="L250" s="96">
        <v>6</v>
      </c>
    </row>
    <row r="251" spans="2:12">
      <c r="B251" s="242" t="s">
        <v>502</v>
      </c>
      <c r="C251" s="242"/>
      <c r="D251" s="242"/>
      <c r="E251" s="242"/>
      <c r="F251" s="50"/>
      <c r="G251" s="50"/>
      <c r="H251" s="50"/>
      <c r="I251" s="50"/>
      <c r="J251" s="94" t="s">
        <v>474</v>
      </c>
      <c r="K251" s="95">
        <v>950</v>
      </c>
      <c r="L251" s="96">
        <v>6</v>
      </c>
    </row>
    <row r="252" spans="2:12">
      <c r="B252" s="242" t="s">
        <v>503</v>
      </c>
      <c r="C252" s="242"/>
      <c r="D252" s="242"/>
      <c r="E252" s="242"/>
      <c r="F252" s="50"/>
      <c r="G252" s="50"/>
      <c r="H252" s="50"/>
      <c r="I252" s="50"/>
      <c r="J252" s="94" t="s">
        <v>504</v>
      </c>
      <c r="K252" s="95">
        <v>800</v>
      </c>
      <c r="L252" s="96">
        <v>12</v>
      </c>
    </row>
    <row r="253" spans="2:12">
      <c r="B253" s="242" t="s">
        <v>505</v>
      </c>
      <c r="C253" s="242"/>
      <c r="D253" s="242"/>
      <c r="E253" s="242"/>
      <c r="F253" s="50"/>
      <c r="G253" s="50"/>
      <c r="H253" s="50"/>
      <c r="I253" s="50"/>
      <c r="J253" s="94" t="s">
        <v>474</v>
      </c>
      <c r="K253" s="95">
        <v>3500</v>
      </c>
      <c r="L253" s="96">
        <v>12</v>
      </c>
    </row>
    <row r="254" spans="2:12">
      <c r="B254" s="242" t="s">
        <v>506</v>
      </c>
      <c r="C254" s="242"/>
      <c r="D254" s="242"/>
      <c r="E254" s="242"/>
      <c r="F254" s="50"/>
      <c r="G254" s="50"/>
      <c r="H254" s="50"/>
      <c r="I254" s="50"/>
      <c r="J254" s="94" t="s">
        <v>501</v>
      </c>
      <c r="K254" s="95">
        <v>850</v>
      </c>
      <c r="L254" s="96">
        <v>12</v>
      </c>
    </row>
    <row r="255" spans="2:12">
      <c r="B255" s="242" t="s">
        <v>507</v>
      </c>
      <c r="C255" s="242"/>
      <c r="D255" s="242"/>
      <c r="E255" s="242"/>
      <c r="F255" s="50"/>
      <c r="G255" s="50"/>
      <c r="H255" s="50"/>
      <c r="I255" s="50"/>
      <c r="J255" s="94" t="s">
        <v>501</v>
      </c>
      <c r="K255" s="95">
        <v>2500</v>
      </c>
      <c r="L255" s="96">
        <v>12</v>
      </c>
    </row>
    <row r="256" spans="2:12">
      <c r="B256" s="242" t="s">
        <v>508</v>
      </c>
      <c r="C256" s="242"/>
      <c r="D256" s="242"/>
      <c r="E256" s="242"/>
      <c r="F256" s="50"/>
      <c r="G256" s="50"/>
      <c r="H256" s="50"/>
      <c r="I256" s="50"/>
      <c r="J256" s="94" t="s">
        <v>501</v>
      </c>
      <c r="K256" s="95">
        <v>2500</v>
      </c>
      <c r="L256" s="96">
        <v>12</v>
      </c>
    </row>
    <row r="257" spans="2:12">
      <c r="B257" s="242" t="s">
        <v>509</v>
      </c>
      <c r="C257" s="242"/>
      <c r="D257" s="242"/>
      <c r="E257" s="242"/>
      <c r="F257" s="50"/>
      <c r="G257" s="50"/>
      <c r="H257" s="50"/>
      <c r="I257" s="50"/>
      <c r="J257" s="94" t="s">
        <v>501</v>
      </c>
      <c r="K257" s="95">
        <v>1200</v>
      </c>
      <c r="L257" s="96">
        <v>6</v>
      </c>
    </row>
    <row r="258" spans="2:12">
      <c r="B258" s="242" t="s">
        <v>510</v>
      </c>
      <c r="C258" s="242"/>
      <c r="D258" s="242"/>
      <c r="E258" s="242"/>
      <c r="F258" s="50"/>
      <c r="G258" s="50"/>
      <c r="H258" s="50"/>
      <c r="I258" s="50"/>
      <c r="J258" s="94" t="s">
        <v>474</v>
      </c>
      <c r="K258" s="95">
        <v>600</v>
      </c>
      <c r="L258" s="96">
        <v>3</v>
      </c>
    </row>
    <row r="259" spans="2:12">
      <c r="B259" s="242" t="s">
        <v>511</v>
      </c>
      <c r="C259" s="242"/>
      <c r="D259" s="242"/>
      <c r="E259" s="242"/>
      <c r="F259" s="50"/>
      <c r="G259" s="50"/>
      <c r="H259" s="50"/>
      <c r="I259" s="50"/>
      <c r="J259" s="94" t="s">
        <v>501</v>
      </c>
      <c r="K259" s="95">
        <v>300</v>
      </c>
      <c r="L259" s="96">
        <v>6</v>
      </c>
    </row>
    <row r="260" spans="2:12">
      <c r="B260" s="242" t="s">
        <v>512</v>
      </c>
      <c r="C260" s="242"/>
      <c r="D260" s="242"/>
      <c r="E260" s="242"/>
      <c r="F260" s="50"/>
      <c r="G260" s="50"/>
      <c r="H260" s="50"/>
      <c r="I260" s="50"/>
      <c r="J260" s="94" t="s">
        <v>501</v>
      </c>
      <c r="K260" s="95">
        <v>1250</v>
      </c>
      <c r="L260" s="96">
        <v>12</v>
      </c>
    </row>
    <row r="261" spans="2:12">
      <c r="B261" s="242" t="s">
        <v>513</v>
      </c>
      <c r="C261" s="242"/>
      <c r="D261" s="242"/>
      <c r="E261" s="242"/>
      <c r="F261" s="50"/>
      <c r="G261" s="50"/>
      <c r="H261" s="50"/>
      <c r="I261" s="50"/>
      <c r="J261" s="94" t="s">
        <v>501</v>
      </c>
      <c r="K261" s="95">
        <v>1350</v>
      </c>
      <c r="L261" s="96">
        <v>6</v>
      </c>
    </row>
    <row r="262" spans="2:12">
      <c r="B262" s="242" t="s">
        <v>514</v>
      </c>
      <c r="C262" s="242"/>
      <c r="D262" s="242"/>
      <c r="E262" s="242"/>
      <c r="F262" s="50"/>
      <c r="G262" s="50"/>
      <c r="H262" s="50"/>
      <c r="I262" s="50"/>
      <c r="J262" s="94" t="s">
        <v>474</v>
      </c>
      <c r="K262" s="95">
        <v>800</v>
      </c>
      <c r="L262" s="96">
        <v>12</v>
      </c>
    </row>
    <row r="263" spans="2:12">
      <c r="B263" s="242" t="s">
        <v>515</v>
      </c>
      <c r="C263" s="242"/>
      <c r="D263" s="242"/>
      <c r="E263" s="242"/>
      <c r="F263" s="50"/>
      <c r="G263" s="50"/>
      <c r="H263" s="50"/>
      <c r="I263" s="50"/>
      <c r="J263" s="94" t="s">
        <v>501</v>
      </c>
      <c r="K263" s="95">
        <v>1500</v>
      </c>
      <c r="L263" s="96">
        <v>12</v>
      </c>
    </row>
    <row r="264" spans="2:12">
      <c r="B264" s="242" t="s">
        <v>516</v>
      </c>
      <c r="C264" s="242"/>
      <c r="D264" s="242"/>
      <c r="E264" s="242"/>
      <c r="F264" s="50"/>
      <c r="G264" s="50"/>
      <c r="H264" s="50"/>
      <c r="I264" s="50"/>
      <c r="J264" s="94" t="s">
        <v>501</v>
      </c>
      <c r="K264" s="95">
        <v>400</v>
      </c>
      <c r="L264" s="96">
        <v>12</v>
      </c>
    </row>
    <row r="265" spans="2:12">
      <c r="B265" s="242" t="s">
        <v>517</v>
      </c>
      <c r="C265" s="242"/>
      <c r="D265" s="242"/>
      <c r="E265" s="242"/>
      <c r="F265" s="50"/>
      <c r="G265" s="50"/>
      <c r="H265" s="50"/>
      <c r="I265" s="50"/>
      <c r="J265" s="94" t="s">
        <v>501</v>
      </c>
      <c r="K265" s="95">
        <v>150</v>
      </c>
      <c r="L265" s="96">
        <v>3</v>
      </c>
    </row>
    <row r="266" spans="2:12">
      <c r="B266" s="245" t="s">
        <v>518</v>
      </c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</row>
    <row r="267" spans="2:12">
      <c r="B267" s="242" t="s">
        <v>519</v>
      </c>
      <c r="C267" s="242"/>
      <c r="D267" s="242"/>
      <c r="E267" s="242"/>
      <c r="F267" s="50"/>
      <c r="G267" s="50"/>
      <c r="H267" s="50"/>
      <c r="I267" s="50"/>
      <c r="J267" s="94" t="s">
        <v>501</v>
      </c>
      <c r="K267" s="95">
        <v>1000</v>
      </c>
      <c r="L267" s="100">
        <v>6</v>
      </c>
    </row>
    <row r="268" spans="2:12">
      <c r="B268" s="242" t="s">
        <v>520</v>
      </c>
      <c r="C268" s="242"/>
      <c r="D268" s="242"/>
      <c r="E268" s="242"/>
      <c r="F268" s="50"/>
      <c r="G268" s="50"/>
      <c r="H268" s="50"/>
      <c r="I268" s="50"/>
      <c r="J268" s="94" t="s">
        <v>501</v>
      </c>
      <c r="K268" s="95">
        <v>900</v>
      </c>
      <c r="L268" s="100">
        <v>6</v>
      </c>
    </row>
    <row r="269" spans="2:12">
      <c r="B269" s="242" t="s">
        <v>521</v>
      </c>
      <c r="C269" s="242"/>
      <c r="D269" s="242"/>
      <c r="E269" s="242"/>
      <c r="F269" s="50"/>
      <c r="G269" s="50"/>
      <c r="H269" s="50"/>
      <c r="I269" s="50"/>
      <c r="J269" s="94" t="s">
        <v>501</v>
      </c>
      <c r="K269" s="95">
        <v>1100</v>
      </c>
      <c r="L269" s="100">
        <v>6</v>
      </c>
    </row>
    <row r="270" spans="2:12">
      <c r="B270" s="242" t="s">
        <v>522</v>
      </c>
      <c r="C270" s="242"/>
      <c r="D270" s="242"/>
      <c r="E270" s="242"/>
      <c r="F270" s="50"/>
      <c r="G270" s="50"/>
      <c r="H270" s="50"/>
      <c r="I270" s="50"/>
      <c r="J270" s="94" t="s">
        <v>474</v>
      </c>
      <c r="K270" s="95">
        <v>200</v>
      </c>
      <c r="L270" s="100">
        <v>3</v>
      </c>
    </row>
    <row r="271" spans="2:12">
      <c r="B271" s="242" t="s">
        <v>523</v>
      </c>
      <c r="C271" s="242"/>
      <c r="D271" s="242"/>
      <c r="E271" s="242"/>
      <c r="F271" s="50"/>
      <c r="G271" s="50"/>
      <c r="H271" s="50"/>
      <c r="I271" s="50"/>
      <c r="J271" s="94" t="s">
        <v>501</v>
      </c>
      <c r="K271" s="95">
        <v>300</v>
      </c>
      <c r="L271" s="100">
        <v>6</v>
      </c>
    </row>
    <row r="272" spans="2:12">
      <c r="B272" s="242" t="s">
        <v>524</v>
      </c>
      <c r="C272" s="242"/>
      <c r="D272" s="242"/>
      <c r="E272" s="242"/>
      <c r="F272" s="50"/>
      <c r="G272" s="50"/>
      <c r="H272" s="50"/>
      <c r="I272" s="50"/>
      <c r="J272" s="94" t="s">
        <v>474</v>
      </c>
      <c r="K272" s="95">
        <v>200</v>
      </c>
      <c r="L272" s="100">
        <v>6</v>
      </c>
    </row>
    <row r="273" spans="2:12">
      <c r="B273" s="242" t="s">
        <v>525</v>
      </c>
      <c r="C273" s="242"/>
      <c r="D273" s="242"/>
      <c r="E273" s="242"/>
      <c r="F273" s="50"/>
      <c r="G273" s="50"/>
      <c r="H273" s="50"/>
      <c r="I273" s="50"/>
      <c r="J273" s="94" t="s">
        <v>501</v>
      </c>
      <c r="K273" s="95">
        <v>1750</v>
      </c>
      <c r="L273" s="100">
        <v>12</v>
      </c>
    </row>
    <row r="274" spans="2:12">
      <c r="B274" s="242" t="s">
        <v>526</v>
      </c>
      <c r="C274" s="242"/>
      <c r="D274" s="242"/>
      <c r="E274" s="242"/>
      <c r="F274" s="50"/>
      <c r="G274" s="50"/>
      <c r="H274" s="50"/>
      <c r="I274" s="50"/>
      <c r="J274" s="94" t="s">
        <v>474</v>
      </c>
      <c r="K274" s="95">
        <v>4000</v>
      </c>
      <c r="L274" s="100">
        <v>12</v>
      </c>
    </row>
    <row r="275" spans="2:12">
      <c r="B275" s="242" t="s">
        <v>527</v>
      </c>
      <c r="C275" s="242"/>
      <c r="D275" s="242"/>
      <c r="E275" s="242"/>
      <c r="F275" s="50"/>
      <c r="G275" s="50"/>
      <c r="H275" s="50"/>
      <c r="I275" s="50"/>
      <c r="J275" s="94" t="s">
        <v>501</v>
      </c>
      <c r="K275" s="95">
        <v>1500</v>
      </c>
      <c r="L275" s="100">
        <v>24</v>
      </c>
    </row>
    <row r="276" spans="2:12">
      <c r="B276" s="242" t="s">
        <v>528</v>
      </c>
      <c r="C276" s="242"/>
      <c r="D276" s="242"/>
      <c r="E276" s="242"/>
      <c r="F276" s="50"/>
      <c r="G276" s="50"/>
      <c r="H276" s="50"/>
      <c r="I276" s="50"/>
      <c r="J276" s="94" t="s">
        <v>496</v>
      </c>
      <c r="K276" s="95">
        <v>450</v>
      </c>
      <c r="L276" s="100">
        <v>24</v>
      </c>
    </row>
    <row r="277" spans="2:12">
      <c r="B277" s="242" t="s">
        <v>529</v>
      </c>
      <c r="C277" s="242"/>
      <c r="D277" s="242"/>
      <c r="E277" s="242"/>
      <c r="F277" s="50"/>
      <c r="G277" s="50"/>
      <c r="H277" s="50"/>
      <c r="I277" s="50"/>
      <c r="J277" s="94" t="s">
        <v>501</v>
      </c>
      <c r="K277" s="95">
        <v>350</v>
      </c>
      <c r="L277" s="100">
        <v>24</v>
      </c>
    </row>
    <row r="278" spans="2:12">
      <c r="B278" s="242" t="s">
        <v>530</v>
      </c>
      <c r="C278" s="242"/>
      <c r="D278" s="242"/>
      <c r="E278" s="242"/>
      <c r="F278" s="50"/>
      <c r="G278" s="50"/>
      <c r="H278" s="50"/>
      <c r="I278" s="50"/>
      <c r="J278" s="94" t="s">
        <v>501</v>
      </c>
      <c r="K278" s="95">
        <v>150</v>
      </c>
      <c r="L278" s="100">
        <v>3</v>
      </c>
    </row>
    <row r="279" spans="2:12">
      <c r="B279" s="242" t="s">
        <v>531</v>
      </c>
      <c r="C279" s="242"/>
      <c r="D279" s="242"/>
      <c r="E279" s="242"/>
      <c r="F279" s="50"/>
      <c r="G279" s="50"/>
      <c r="H279" s="50"/>
      <c r="I279" s="50"/>
      <c r="J279" s="94" t="s">
        <v>496</v>
      </c>
      <c r="K279" s="95">
        <v>500</v>
      </c>
      <c r="L279" s="100">
        <v>12</v>
      </c>
    </row>
    <row r="280" spans="2:12">
      <c r="B280" s="242" t="s">
        <v>532</v>
      </c>
      <c r="C280" s="242"/>
      <c r="D280" s="242"/>
      <c r="E280" s="242"/>
      <c r="F280" s="50"/>
      <c r="G280" s="50"/>
      <c r="H280" s="50"/>
      <c r="I280" s="50"/>
      <c r="J280" s="94" t="s">
        <v>496</v>
      </c>
      <c r="K280" s="95">
        <v>400</v>
      </c>
      <c r="L280" s="100">
        <v>6</v>
      </c>
    </row>
    <row r="281" spans="2:12">
      <c r="B281" s="242" t="s">
        <v>533</v>
      </c>
      <c r="C281" s="242"/>
      <c r="D281" s="242"/>
      <c r="E281" s="242"/>
      <c r="F281" s="50"/>
      <c r="G281" s="50"/>
      <c r="H281" s="50"/>
      <c r="I281" s="50"/>
      <c r="J281" s="94" t="s">
        <v>501</v>
      </c>
      <c r="K281" s="95">
        <v>150</v>
      </c>
      <c r="L281" s="100">
        <v>6</v>
      </c>
    </row>
    <row r="282" spans="2:12">
      <c r="B282" s="242" t="s">
        <v>534</v>
      </c>
      <c r="C282" s="242"/>
      <c r="D282" s="242"/>
      <c r="E282" s="242"/>
      <c r="F282" s="50"/>
      <c r="G282" s="50"/>
      <c r="H282" s="50"/>
      <c r="I282" s="50"/>
      <c r="J282" s="94" t="s">
        <v>501</v>
      </c>
      <c r="K282" s="95">
        <v>200</v>
      </c>
      <c r="L282" s="105">
        <v>3</v>
      </c>
    </row>
    <row r="283" spans="2:12">
      <c r="B283" s="242" t="s">
        <v>535</v>
      </c>
      <c r="C283" s="242"/>
      <c r="D283" s="242"/>
      <c r="E283" s="242"/>
      <c r="F283" s="50"/>
      <c r="G283" s="50"/>
      <c r="H283" s="50"/>
      <c r="I283" s="50"/>
      <c r="J283" s="94" t="s">
        <v>501</v>
      </c>
      <c r="K283" s="95">
        <v>750</v>
      </c>
      <c r="L283" s="103"/>
    </row>
    <row r="284" spans="2:12">
      <c r="B284" s="242" t="s">
        <v>536</v>
      </c>
      <c r="C284" s="242"/>
      <c r="D284" s="242"/>
      <c r="E284" s="242"/>
      <c r="F284" s="50"/>
      <c r="G284" s="50"/>
      <c r="H284" s="50"/>
      <c r="I284" s="50"/>
      <c r="J284" s="94" t="s">
        <v>501</v>
      </c>
      <c r="K284" s="95">
        <v>1000</v>
      </c>
      <c r="L284" s="97"/>
    </row>
    <row r="285" spans="2:12">
      <c r="B285" s="242" t="s">
        <v>537</v>
      </c>
      <c r="C285" s="242"/>
      <c r="D285" s="242"/>
      <c r="E285" s="242"/>
      <c r="F285" s="50"/>
      <c r="G285" s="50"/>
      <c r="H285" s="50"/>
      <c r="I285" s="50"/>
      <c r="J285" s="94" t="s">
        <v>501</v>
      </c>
      <c r="K285" s="95">
        <v>1000</v>
      </c>
      <c r="L285" s="100">
        <v>6</v>
      </c>
    </row>
    <row r="286" spans="2:12">
      <c r="B286" s="242" t="s">
        <v>538</v>
      </c>
      <c r="C286" s="242"/>
      <c r="D286" s="242"/>
      <c r="E286" s="242"/>
      <c r="F286" s="50"/>
      <c r="G286" s="50"/>
      <c r="H286" s="50"/>
      <c r="I286" s="50"/>
      <c r="J286" s="94" t="s">
        <v>474</v>
      </c>
      <c r="K286" s="95">
        <v>500</v>
      </c>
      <c r="L286" s="100">
        <v>3</v>
      </c>
    </row>
    <row r="287" spans="2:12">
      <c r="B287" s="242" t="s">
        <v>539</v>
      </c>
      <c r="C287" s="242"/>
      <c r="D287" s="242"/>
      <c r="E287" s="242"/>
      <c r="F287" s="50"/>
      <c r="G287" s="50"/>
      <c r="H287" s="50"/>
      <c r="I287" s="50"/>
      <c r="J287" s="94" t="s">
        <v>474</v>
      </c>
      <c r="K287" s="95">
        <v>3000</v>
      </c>
      <c r="L287" s="100">
        <v>12</v>
      </c>
    </row>
    <row r="288" spans="2:12">
      <c r="B288" s="242" t="s">
        <v>540</v>
      </c>
      <c r="C288" s="242"/>
      <c r="D288" s="242"/>
      <c r="E288" s="242"/>
      <c r="F288" s="50"/>
      <c r="G288" s="50"/>
      <c r="H288" s="50"/>
      <c r="I288" s="50"/>
      <c r="J288" s="94" t="s">
        <v>474</v>
      </c>
      <c r="K288" s="95">
        <v>750</v>
      </c>
      <c r="L288" s="100">
        <v>6</v>
      </c>
    </row>
    <row r="289" spans="2:12">
      <c r="B289" s="242" t="s">
        <v>541</v>
      </c>
      <c r="C289" s="242"/>
      <c r="D289" s="242"/>
      <c r="E289" s="242"/>
      <c r="F289" s="50"/>
      <c r="G289" s="50"/>
      <c r="H289" s="50"/>
      <c r="I289" s="50"/>
      <c r="J289" s="94" t="s">
        <v>474</v>
      </c>
      <c r="K289" s="95">
        <v>500</v>
      </c>
      <c r="L289" s="100">
        <v>6</v>
      </c>
    </row>
    <row r="290" spans="2:12">
      <c r="B290" s="242" t="s">
        <v>542</v>
      </c>
      <c r="C290" s="242"/>
      <c r="D290" s="242"/>
      <c r="E290" s="242"/>
      <c r="F290" s="50"/>
      <c r="G290" s="50"/>
      <c r="H290" s="50"/>
      <c r="I290" s="50"/>
      <c r="J290" s="94" t="s">
        <v>474</v>
      </c>
      <c r="K290" s="95">
        <v>1000</v>
      </c>
      <c r="L290" s="100">
        <v>6</v>
      </c>
    </row>
    <row r="291" spans="2:12">
      <c r="B291" s="242" t="s">
        <v>543</v>
      </c>
      <c r="C291" s="242"/>
      <c r="D291" s="242"/>
      <c r="E291" s="242"/>
      <c r="F291" s="50"/>
      <c r="G291" s="50"/>
      <c r="H291" s="50"/>
      <c r="I291" s="50"/>
      <c r="J291" s="94" t="s">
        <v>474</v>
      </c>
      <c r="K291" s="95">
        <v>200</v>
      </c>
      <c r="L291" s="100">
        <v>6</v>
      </c>
    </row>
    <row r="292" spans="2:12">
      <c r="B292" s="242" t="s">
        <v>544</v>
      </c>
      <c r="C292" s="242"/>
      <c r="D292" s="242"/>
      <c r="E292" s="242"/>
      <c r="F292" s="50"/>
      <c r="G292" s="50"/>
      <c r="H292" s="50"/>
      <c r="I292" s="50"/>
      <c r="J292" s="94" t="s">
        <v>474</v>
      </c>
      <c r="K292" s="95">
        <v>500</v>
      </c>
      <c r="L292" s="100">
        <v>3</v>
      </c>
    </row>
    <row r="293" spans="2:12">
      <c r="B293" s="242" t="s">
        <v>545</v>
      </c>
      <c r="C293" s="242"/>
      <c r="D293" s="242"/>
      <c r="E293" s="242"/>
      <c r="F293" s="50"/>
      <c r="G293" s="50"/>
      <c r="H293" s="50"/>
      <c r="I293" s="50"/>
      <c r="J293" s="94" t="s">
        <v>496</v>
      </c>
      <c r="K293" s="95">
        <v>700</v>
      </c>
      <c r="L293" s="100">
        <v>3</v>
      </c>
    </row>
    <row r="294" spans="2:12">
      <c r="B294" s="242" t="s">
        <v>546</v>
      </c>
      <c r="C294" s="242"/>
      <c r="D294" s="242"/>
      <c r="E294" s="242"/>
      <c r="F294" s="50"/>
      <c r="G294" s="50"/>
      <c r="H294" s="50"/>
      <c r="I294" s="50"/>
      <c r="J294" s="94" t="s">
        <v>474</v>
      </c>
      <c r="K294" s="95">
        <v>500</v>
      </c>
      <c r="L294" s="50"/>
    </row>
    <row r="295" spans="2:12">
      <c r="B295" s="242" t="s">
        <v>547</v>
      </c>
      <c r="C295" s="242"/>
      <c r="D295" s="242"/>
      <c r="E295" s="242"/>
      <c r="F295" s="50"/>
      <c r="G295" s="50"/>
      <c r="H295" s="50"/>
      <c r="I295" s="50"/>
      <c r="J295" s="94" t="s">
        <v>474</v>
      </c>
      <c r="K295" s="95">
        <v>950</v>
      </c>
      <c r="L295" s="100">
        <v>12</v>
      </c>
    </row>
    <row r="296" spans="2:12">
      <c r="B296" s="242" t="s">
        <v>548</v>
      </c>
      <c r="C296" s="242"/>
      <c r="D296" s="242"/>
      <c r="E296" s="242"/>
      <c r="F296" s="50"/>
      <c r="G296" s="50"/>
      <c r="H296" s="50"/>
      <c r="I296" s="50"/>
      <c r="J296" s="94" t="s">
        <v>474</v>
      </c>
      <c r="K296" s="95">
        <v>2000</v>
      </c>
      <c r="L296" s="100">
        <v>12</v>
      </c>
    </row>
    <row r="297" spans="2:12">
      <c r="B297" s="242" t="s">
        <v>549</v>
      </c>
      <c r="C297" s="242"/>
      <c r="D297" s="242"/>
      <c r="E297" s="242"/>
      <c r="F297" s="50"/>
      <c r="G297" s="50"/>
      <c r="H297" s="50"/>
      <c r="I297" s="50"/>
      <c r="J297" s="94" t="s">
        <v>474</v>
      </c>
      <c r="K297" s="95">
        <v>3000</v>
      </c>
      <c r="L297" s="100">
        <v>6</v>
      </c>
    </row>
    <row r="298" spans="2:12">
      <c r="B298" s="242" t="s">
        <v>550</v>
      </c>
      <c r="C298" s="242"/>
      <c r="D298" s="242"/>
      <c r="E298" s="242"/>
      <c r="F298" s="50"/>
      <c r="G298" s="50"/>
      <c r="H298" s="50"/>
      <c r="I298" s="50"/>
      <c r="J298" s="94" t="s">
        <v>551</v>
      </c>
      <c r="K298" s="95">
        <v>850</v>
      </c>
      <c r="L298" s="103"/>
    </row>
    <row r="299" spans="2:12">
      <c r="B299" s="242" t="s">
        <v>552</v>
      </c>
      <c r="C299" s="242"/>
      <c r="D299" s="242"/>
      <c r="E299" s="242"/>
      <c r="F299" s="50"/>
      <c r="G299" s="50"/>
      <c r="H299" s="50"/>
      <c r="I299" s="50"/>
      <c r="J299" s="94" t="s">
        <v>551</v>
      </c>
      <c r="K299" s="95">
        <v>850</v>
      </c>
      <c r="L299" s="104"/>
    </row>
    <row r="300" spans="2:12">
      <c r="B300" s="242" t="s">
        <v>553</v>
      </c>
      <c r="C300" s="242"/>
      <c r="D300" s="242"/>
      <c r="E300" s="242"/>
      <c r="F300" s="50"/>
      <c r="G300" s="50"/>
      <c r="H300" s="50"/>
      <c r="I300" s="50"/>
      <c r="J300" s="94" t="s">
        <v>551</v>
      </c>
      <c r="K300" s="95">
        <v>850</v>
      </c>
      <c r="L300" s="104"/>
    </row>
    <row r="301" spans="2:12">
      <c r="B301" s="242" t="s">
        <v>554</v>
      </c>
      <c r="C301" s="242"/>
      <c r="D301" s="242"/>
      <c r="E301" s="242"/>
      <c r="F301" s="50"/>
      <c r="G301" s="50"/>
      <c r="H301" s="50"/>
      <c r="I301" s="50"/>
      <c r="J301" s="94" t="s">
        <v>551</v>
      </c>
      <c r="K301" s="95">
        <v>1650</v>
      </c>
      <c r="L301" s="97"/>
    </row>
    <row r="302" spans="2:12">
      <c r="B302" s="246" t="s">
        <v>555</v>
      </c>
      <c r="C302" s="246"/>
      <c r="D302" s="246"/>
      <c r="E302" s="246"/>
      <c r="F302" s="246"/>
      <c r="G302" s="246"/>
      <c r="H302" s="246"/>
      <c r="I302" s="246"/>
      <c r="J302" s="246"/>
      <c r="K302" s="246"/>
      <c r="L302" s="247"/>
    </row>
    <row r="303" spans="2:12">
      <c r="B303" s="248" t="s">
        <v>476</v>
      </c>
      <c r="C303" s="249"/>
      <c r="D303" s="249"/>
      <c r="E303" s="250"/>
      <c r="F303" s="101"/>
      <c r="G303" s="101"/>
      <c r="H303" s="101"/>
      <c r="I303" s="101"/>
      <c r="J303" s="254" t="s">
        <v>477</v>
      </c>
      <c r="K303" s="254" t="s">
        <v>478</v>
      </c>
      <c r="L303" s="223" t="s">
        <v>602</v>
      </c>
    </row>
    <row r="304" spans="2:12">
      <c r="B304" s="251"/>
      <c r="C304" s="252"/>
      <c r="D304" s="252"/>
      <c r="E304" s="253"/>
      <c r="F304" s="97"/>
      <c r="G304" s="97"/>
      <c r="H304" s="97"/>
      <c r="I304" s="97"/>
      <c r="J304" s="255"/>
      <c r="K304" s="255"/>
      <c r="L304" s="223"/>
    </row>
    <row r="305" spans="2:12">
      <c r="B305" s="242" t="s">
        <v>468</v>
      </c>
      <c r="C305" s="242"/>
      <c r="D305" s="242"/>
      <c r="E305" s="242"/>
      <c r="F305" s="50"/>
      <c r="G305" s="50"/>
      <c r="H305" s="50"/>
      <c r="I305" s="50"/>
      <c r="J305" s="94" t="s">
        <v>469</v>
      </c>
      <c r="K305" s="95">
        <v>500</v>
      </c>
      <c r="L305" s="103"/>
    </row>
    <row r="306" spans="2:12">
      <c r="B306" s="242" t="s">
        <v>470</v>
      </c>
      <c r="C306" s="242"/>
      <c r="D306" s="242"/>
      <c r="E306" s="242"/>
      <c r="F306" s="50"/>
      <c r="G306" s="50"/>
      <c r="H306" s="50"/>
      <c r="I306" s="50"/>
      <c r="J306" s="94" t="s">
        <v>471</v>
      </c>
      <c r="K306" s="95">
        <v>500</v>
      </c>
      <c r="L306" s="97"/>
    </row>
    <row r="307" spans="2:12">
      <c r="B307" s="243" t="s">
        <v>472</v>
      </c>
      <c r="C307" s="243"/>
      <c r="D307" s="243"/>
      <c r="E307" s="243"/>
      <c r="F307" s="243"/>
      <c r="G307" s="243"/>
      <c r="H307" s="243"/>
      <c r="I307" s="243"/>
      <c r="J307" s="243"/>
      <c r="K307" s="243"/>
      <c r="L307" s="243"/>
    </row>
    <row r="308" spans="2:12">
      <c r="B308" s="242" t="s">
        <v>473</v>
      </c>
      <c r="C308" s="242"/>
      <c r="D308" s="242"/>
      <c r="E308" s="242"/>
      <c r="F308" s="242"/>
      <c r="G308" s="242"/>
      <c r="H308" s="242"/>
      <c r="I308" s="242"/>
      <c r="J308" s="242"/>
      <c r="K308" s="95">
        <v>1.5</v>
      </c>
      <c r="L308" s="103"/>
    </row>
    <row r="309" spans="2:12">
      <c r="B309" s="242" t="s">
        <v>475</v>
      </c>
      <c r="C309" s="242"/>
      <c r="D309" s="242"/>
      <c r="E309" s="242"/>
      <c r="F309" s="242"/>
      <c r="G309" s="242"/>
      <c r="H309" s="242"/>
      <c r="I309" s="242"/>
      <c r="J309" s="242"/>
      <c r="K309" s="95">
        <v>1.5</v>
      </c>
      <c r="L309" s="97"/>
    </row>
    <row r="310" spans="2:12">
      <c r="B310" s="243" t="s">
        <v>556</v>
      </c>
      <c r="C310" s="243"/>
      <c r="D310" s="243"/>
      <c r="E310" s="243"/>
      <c r="F310" s="243"/>
      <c r="G310" s="243"/>
      <c r="H310" s="243"/>
      <c r="I310" s="243"/>
      <c r="J310" s="243"/>
      <c r="K310" s="243"/>
      <c r="L310" s="243"/>
    </row>
    <row r="311" spans="2:12">
      <c r="B311" s="242" t="s">
        <v>557</v>
      </c>
      <c r="C311" s="242"/>
      <c r="D311" s="242"/>
      <c r="E311" s="242"/>
      <c r="F311" s="50"/>
      <c r="G311" s="50"/>
      <c r="H311" s="50"/>
      <c r="I311" s="50"/>
      <c r="J311" s="94" t="s">
        <v>474</v>
      </c>
      <c r="K311" s="95">
        <v>150</v>
      </c>
      <c r="L311" s="103"/>
    </row>
    <row r="312" spans="2:12">
      <c r="B312" s="242" t="s">
        <v>558</v>
      </c>
      <c r="C312" s="242"/>
      <c r="D312" s="242"/>
      <c r="E312" s="242"/>
      <c r="F312" s="50"/>
      <c r="G312" s="50"/>
      <c r="H312" s="50"/>
      <c r="I312" s="50"/>
      <c r="J312" s="94" t="s">
        <v>474</v>
      </c>
      <c r="K312" s="95">
        <v>100</v>
      </c>
      <c r="L312" s="104"/>
    </row>
    <row r="313" spans="2:12">
      <c r="B313" s="242" t="s">
        <v>559</v>
      </c>
      <c r="C313" s="242"/>
      <c r="D313" s="242"/>
      <c r="E313" s="242"/>
      <c r="F313" s="50"/>
      <c r="G313" s="50"/>
      <c r="H313" s="50"/>
      <c r="I313" s="50"/>
      <c r="J313" s="94" t="s">
        <v>474</v>
      </c>
      <c r="K313" s="95">
        <v>150</v>
      </c>
      <c r="L313" s="104"/>
    </row>
    <row r="314" spans="2:12">
      <c r="B314" s="242" t="s">
        <v>560</v>
      </c>
      <c r="C314" s="242"/>
      <c r="D314" s="242"/>
      <c r="E314" s="242"/>
      <c r="F314" s="50"/>
      <c r="G314" s="50"/>
      <c r="H314" s="50"/>
      <c r="I314" s="50"/>
      <c r="J314" s="94" t="s">
        <v>474</v>
      </c>
      <c r="K314" s="95">
        <v>100</v>
      </c>
      <c r="L314" s="104"/>
    </row>
    <row r="315" spans="2:12">
      <c r="B315" s="242" t="s">
        <v>561</v>
      </c>
      <c r="C315" s="242"/>
      <c r="D315" s="242"/>
      <c r="E315" s="242"/>
      <c r="F315" s="50"/>
      <c r="G315" s="50"/>
      <c r="H315" s="50"/>
      <c r="I315" s="50"/>
      <c r="J315" s="94" t="s">
        <v>474</v>
      </c>
      <c r="K315" s="95">
        <v>100</v>
      </c>
      <c r="L315" s="104"/>
    </row>
    <row r="316" spans="2:12">
      <c r="B316" s="242" t="s">
        <v>562</v>
      </c>
      <c r="C316" s="242"/>
      <c r="D316" s="242"/>
      <c r="E316" s="242"/>
      <c r="F316" s="50"/>
      <c r="G316" s="50"/>
      <c r="H316" s="50"/>
      <c r="I316" s="50"/>
      <c r="J316" s="94" t="s">
        <v>474</v>
      </c>
      <c r="K316" s="95">
        <v>100</v>
      </c>
      <c r="L316" s="104"/>
    </row>
    <row r="317" spans="2:12">
      <c r="B317" s="242" t="s">
        <v>563</v>
      </c>
      <c r="C317" s="242"/>
      <c r="D317" s="242"/>
      <c r="E317" s="242"/>
      <c r="F317" s="50"/>
      <c r="G317" s="50"/>
      <c r="H317" s="50"/>
      <c r="I317" s="50"/>
      <c r="J317" s="94" t="s">
        <v>474</v>
      </c>
      <c r="K317" s="95">
        <v>50</v>
      </c>
      <c r="L317" s="104"/>
    </row>
    <row r="318" spans="2:12">
      <c r="B318" s="242" t="s">
        <v>564</v>
      </c>
      <c r="C318" s="242"/>
      <c r="D318" s="242"/>
      <c r="E318" s="242"/>
      <c r="F318" s="50"/>
      <c r="G318" s="50"/>
      <c r="H318" s="50"/>
      <c r="I318" s="50"/>
      <c r="J318" s="94" t="s">
        <v>504</v>
      </c>
      <c r="K318" s="95">
        <v>30</v>
      </c>
      <c r="L318" s="97"/>
    </row>
    <row r="319" spans="2:12">
      <c r="B319" s="243" t="s">
        <v>565</v>
      </c>
      <c r="C319" s="243"/>
      <c r="D319" s="243"/>
      <c r="E319" s="243"/>
      <c r="F319" s="243"/>
      <c r="G319" s="243"/>
      <c r="H319" s="243"/>
      <c r="I319" s="243"/>
      <c r="J319" s="243"/>
      <c r="K319" s="243"/>
      <c r="L319" s="243"/>
    </row>
    <row r="320" spans="2:12">
      <c r="B320" s="256" t="s">
        <v>566</v>
      </c>
      <c r="C320" s="256"/>
      <c r="D320" s="256"/>
      <c r="E320" s="256"/>
      <c r="F320" s="50"/>
      <c r="G320" s="50"/>
      <c r="H320" s="50"/>
      <c r="I320" s="50"/>
      <c r="J320" s="94" t="s">
        <v>567</v>
      </c>
      <c r="K320" s="95">
        <v>50</v>
      </c>
      <c r="L320" s="102">
        <v>12</v>
      </c>
    </row>
    <row r="321" spans="2:12">
      <c r="B321" s="242" t="s">
        <v>568</v>
      </c>
      <c r="C321" s="242"/>
      <c r="D321" s="242"/>
      <c r="E321" s="242"/>
      <c r="F321" s="50"/>
      <c r="G321" s="50"/>
      <c r="H321" s="50"/>
      <c r="I321" s="50"/>
      <c r="J321" s="94" t="s">
        <v>567</v>
      </c>
      <c r="K321" s="95">
        <v>75</v>
      </c>
      <c r="L321" s="102">
        <v>12</v>
      </c>
    </row>
    <row r="322" spans="2:12">
      <c r="B322" s="242" t="s">
        <v>569</v>
      </c>
      <c r="C322" s="242"/>
      <c r="D322" s="242"/>
      <c r="E322" s="242"/>
      <c r="F322" s="50"/>
      <c r="G322" s="50"/>
      <c r="H322" s="50"/>
      <c r="I322" s="50"/>
      <c r="J322" s="94" t="s">
        <v>567</v>
      </c>
      <c r="K322" s="95">
        <v>80</v>
      </c>
      <c r="L322" s="102">
        <v>12</v>
      </c>
    </row>
    <row r="323" spans="2:12">
      <c r="B323" s="242" t="s">
        <v>570</v>
      </c>
      <c r="C323" s="242"/>
      <c r="D323" s="242"/>
      <c r="E323" s="242"/>
      <c r="F323" s="50"/>
      <c r="G323" s="50"/>
      <c r="H323" s="50"/>
      <c r="I323" s="50"/>
      <c r="J323" s="94" t="s">
        <v>567</v>
      </c>
      <c r="K323" s="95">
        <v>75</v>
      </c>
      <c r="L323" s="102">
        <v>12</v>
      </c>
    </row>
    <row r="324" spans="2:12">
      <c r="B324" s="242" t="s">
        <v>571</v>
      </c>
      <c r="C324" s="242"/>
      <c r="D324" s="242"/>
      <c r="E324" s="242"/>
      <c r="F324" s="50"/>
      <c r="G324" s="50"/>
      <c r="H324" s="50"/>
      <c r="I324" s="50"/>
      <c r="J324" s="94" t="s">
        <v>567</v>
      </c>
      <c r="K324" s="95">
        <v>100</v>
      </c>
      <c r="L324" s="102">
        <v>12</v>
      </c>
    </row>
    <row r="325" spans="2:12">
      <c r="B325" s="242" t="s">
        <v>572</v>
      </c>
      <c r="C325" s="242"/>
      <c r="D325" s="242"/>
      <c r="E325" s="242"/>
      <c r="F325" s="50"/>
      <c r="G325" s="50"/>
      <c r="H325" s="50"/>
      <c r="I325" s="50"/>
      <c r="J325" s="94" t="s">
        <v>567</v>
      </c>
      <c r="K325" s="95">
        <v>125</v>
      </c>
      <c r="L325" s="102">
        <v>12</v>
      </c>
    </row>
    <row r="326" spans="2:12">
      <c r="B326" s="242" t="s">
        <v>573</v>
      </c>
      <c r="C326" s="242"/>
      <c r="D326" s="242"/>
      <c r="E326" s="242"/>
      <c r="F326" s="50"/>
      <c r="G326" s="50"/>
      <c r="H326" s="50"/>
      <c r="I326" s="50"/>
      <c r="J326" s="94" t="s">
        <v>567</v>
      </c>
      <c r="K326" s="95">
        <v>150</v>
      </c>
      <c r="L326" s="102">
        <v>12</v>
      </c>
    </row>
    <row r="327" spans="2:12">
      <c r="B327" s="242" t="s">
        <v>574</v>
      </c>
      <c r="C327" s="242"/>
      <c r="D327" s="242"/>
      <c r="E327" s="242"/>
      <c r="F327" s="50"/>
      <c r="G327" s="50"/>
      <c r="H327" s="50"/>
      <c r="I327" s="50"/>
      <c r="J327" s="94" t="s">
        <v>567</v>
      </c>
      <c r="K327" s="95">
        <v>50</v>
      </c>
      <c r="L327" s="102">
        <v>12</v>
      </c>
    </row>
    <row r="328" spans="2:12">
      <c r="B328" s="242" t="s">
        <v>575</v>
      </c>
      <c r="C328" s="242"/>
      <c r="D328" s="242"/>
      <c r="E328" s="242"/>
      <c r="F328" s="50"/>
      <c r="G328" s="50"/>
      <c r="H328" s="50"/>
      <c r="I328" s="50"/>
      <c r="J328" s="94" t="s">
        <v>567</v>
      </c>
      <c r="K328" s="95">
        <v>100</v>
      </c>
      <c r="L328" s="102">
        <v>12</v>
      </c>
    </row>
    <row r="329" spans="2:12">
      <c r="B329" s="242" t="s">
        <v>576</v>
      </c>
      <c r="C329" s="242"/>
      <c r="D329" s="242"/>
      <c r="E329" s="242"/>
      <c r="F329" s="50"/>
      <c r="G329" s="50"/>
      <c r="H329" s="50"/>
      <c r="I329" s="50"/>
      <c r="J329" s="94" t="s">
        <v>567</v>
      </c>
      <c r="K329" s="95">
        <v>100</v>
      </c>
      <c r="L329" s="102">
        <v>12</v>
      </c>
    </row>
    <row r="330" spans="2:12">
      <c r="B330" s="256" t="s">
        <v>577</v>
      </c>
      <c r="C330" s="256"/>
      <c r="D330" s="256"/>
      <c r="E330" s="256"/>
      <c r="F330" s="50"/>
      <c r="G330" s="50"/>
      <c r="H330" s="50"/>
      <c r="I330" s="50"/>
      <c r="J330" s="94" t="s">
        <v>474</v>
      </c>
      <c r="K330" s="95">
        <v>300</v>
      </c>
      <c r="L330" s="103"/>
    </row>
    <row r="331" spans="2:12">
      <c r="B331" s="243" t="s">
        <v>578</v>
      </c>
      <c r="C331" s="243"/>
      <c r="D331" s="243"/>
      <c r="E331" s="243"/>
      <c r="F331" s="243"/>
      <c r="G331" s="243"/>
      <c r="H331" s="243"/>
      <c r="I331" s="243"/>
      <c r="J331" s="243"/>
      <c r="K331" s="243"/>
      <c r="L331" s="257"/>
    </row>
    <row r="332" spans="2:12">
      <c r="B332" s="242" t="s">
        <v>579</v>
      </c>
      <c r="C332" s="242"/>
      <c r="D332" s="242"/>
      <c r="E332" s="242"/>
      <c r="F332" s="50"/>
      <c r="G332" s="50"/>
      <c r="H332" s="50"/>
      <c r="I332" s="50"/>
      <c r="J332" s="94" t="s">
        <v>474</v>
      </c>
      <c r="K332" s="95">
        <v>250</v>
      </c>
      <c r="L332" s="102">
        <v>12</v>
      </c>
    </row>
    <row r="333" spans="2:12">
      <c r="B333" s="242" t="s">
        <v>580</v>
      </c>
      <c r="C333" s="242"/>
      <c r="D333" s="242"/>
      <c r="E333" s="242"/>
      <c r="F333" s="50"/>
      <c r="G333" s="50"/>
      <c r="H333" s="50"/>
      <c r="I333" s="50"/>
      <c r="J333" s="94" t="s">
        <v>474</v>
      </c>
      <c r="K333" s="95">
        <v>350</v>
      </c>
      <c r="L333" s="102">
        <v>12</v>
      </c>
    </row>
    <row r="334" spans="2:12">
      <c r="B334" s="242" t="s">
        <v>581</v>
      </c>
      <c r="C334" s="242"/>
      <c r="D334" s="242"/>
      <c r="E334" s="242"/>
      <c r="F334" s="50"/>
      <c r="G334" s="50"/>
      <c r="H334" s="50"/>
      <c r="I334" s="50"/>
      <c r="J334" s="94" t="s">
        <v>474</v>
      </c>
      <c r="K334" s="95">
        <v>50</v>
      </c>
      <c r="L334" s="102">
        <v>12</v>
      </c>
    </row>
    <row r="335" spans="2:12">
      <c r="B335" s="242" t="s">
        <v>582</v>
      </c>
      <c r="C335" s="242"/>
      <c r="D335" s="242"/>
      <c r="E335" s="242"/>
      <c r="F335" s="50"/>
      <c r="G335" s="50"/>
      <c r="H335" s="50"/>
      <c r="I335" s="50"/>
      <c r="J335" s="94" t="s">
        <v>474</v>
      </c>
      <c r="K335" s="95">
        <v>600</v>
      </c>
      <c r="L335" s="102">
        <v>12</v>
      </c>
    </row>
    <row r="336" spans="2:12">
      <c r="B336" s="243" t="s">
        <v>583</v>
      </c>
      <c r="C336" s="243"/>
      <c r="D336" s="243"/>
      <c r="E336" s="243"/>
      <c r="F336" s="243"/>
      <c r="G336" s="243"/>
      <c r="H336" s="243"/>
      <c r="I336" s="243"/>
      <c r="J336" s="243"/>
      <c r="K336" s="243"/>
      <c r="L336" s="243"/>
    </row>
    <row r="337" spans="2:12">
      <c r="B337" s="242" t="s">
        <v>584</v>
      </c>
      <c r="C337" s="242"/>
      <c r="D337" s="242"/>
      <c r="E337" s="242"/>
      <c r="F337" s="50"/>
      <c r="G337" s="50"/>
      <c r="H337" s="50"/>
      <c r="I337" s="50"/>
      <c r="J337" s="94" t="s">
        <v>474</v>
      </c>
      <c r="K337" s="95">
        <v>350</v>
      </c>
      <c r="L337" s="102">
        <v>12</v>
      </c>
    </row>
    <row r="338" spans="2:12">
      <c r="B338" s="242" t="s">
        <v>585</v>
      </c>
      <c r="C338" s="242"/>
      <c r="D338" s="242"/>
      <c r="E338" s="242"/>
      <c r="F338" s="50"/>
      <c r="G338" s="50"/>
      <c r="H338" s="50"/>
      <c r="I338" s="50"/>
      <c r="J338" s="94" t="s">
        <v>474</v>
      </c>
      <c r="K338" s="95">
        <v>500</v>
      </c>
      <c r="L338" s="102">
        <v>12</v>
      </c>
    </row>
    <row r="339" spans="2:12">
      <c r="B339" s="243" t="s">
        <v>586</v>
      </c>
      <c r="C339" s="243"/>
      <c r="D339" s="243"/>
      <c r="E339" s="243"/>
      <c r="F339" s="243"/>
      <c r="G339" s="243"/>
      <c r="H339" s="243"/>
      <c r="I339" s="243"/>
      <c r="J339" s="243"/>
      <c r="K339" s="243"/>
      <c r="L339" s="243"/>
    </row>
    <row r="340" spans="2:12">
      <c r="B340" s="242" t="s">
        <v>587</v>
      </c>
      <c r="C340" s="242"/>
      <c r="D340" s="242"/>
      <c r="E340" s="242"/>
      <c r="F340" s="50"/>
      <c r="G340" s="50"/>
      <c r="H340" s="50"/>
      <c r="I340" s="50"/>
      <c r="J340" s="94" t="s">
        <v>474</v>
      </c>
      <c r="K340" s="95">
        <v>300</v>
      </c>
      <c r="L340" s="96">
        <v>12</v>
      </c>
    </row>
    <row r="341" spans="2:12">
      <c r="B341" s="242" t="s">
        <v>588</v>
      </c>
      <c r="C341" s="242"/>
      <c r="D341" s="242"/>
      <c r="E341" s="242"/>
      <c r="F341" s="50"/>
      <c r="G341" s="50"/>
      <c r="H341" s="50"/>
      <c r="I341" s="50"/>
      <c r="J341" s="94" t="s">
        <v>474</v>
      </c>
      <c r="K341" s="95">
        <v>300</v>
      </c>
      <c r="L341" s="96">
        <v>6</v>
      </c>
    </row>
    <row r="342" spans="2:12">
      <c r="B342" s="242" t="s">
        <v>589</v>
      </c>
      <c r="C342" s="242"/>
      <c r="D342" s="242"/>
      <c r="E342" s="242"/>
      <c r="F342" s="50"/>
      <c r="G342" s="50"/>
      <c r="H342" s="50"/>
      <c r="I342" s="50"/>
      <c r="J342" s="94" t="s">
        <v>474</v>
      </c>
      <c r="K342" s="95">
        <v>350</v>
      </c>
      <c r="L342" s="96">
        <v>6</v>
      </c>
    </row>
    <row r="343" spans="2:12">
      <c r="B343" s="242" t="s">
        <v>590</v>
      </c>
      <c r="C343" s="242"/>
      <c r="D343" s="242"/>
      <c r="E343" s="242"/>
      <c r="F343" s="50"/>
      <c r="G343" s="50"/>
      <c r="H343" s="50"/>
      <c r="I343" s="50"/>
      <c r="J343" s="94" t="s">
        <v>474</v>
      </c>
      <c r="K343" s="95">
        <v>800</v>
      </c>
      <c r="L343" s="96">
        <v>6</v>
      </c>
    </row>
    <row r="344" spans="2:12">
      <c r="B344" s="242" t="s">
        <v>591</v>
      </c>
      <c r="C344" s="242"/>
      <c r="D344" s="242"/>
      <c r="E344" s="242"/>
      <c r="F344" s="50"/>
      <c r="G344" s="50"/>
      <c r="H344" s="50"/>
      <c r="I344" s="50"/>
      <c r="J344" s="94" t="s">
        <v>474</v>
      </c>
      <c r="K344" s="95">
        <v>150</v>
      </c>
      <c r="L344" s="96">
        <v>12</v>
      </c>
    </row>
    <row r="345" spans="2:12">
      <c r="B345" s="243" t="s">
        <v>592</v>
      </c>
      <c r="C345" s="243"/>
      <c r="D345" s="243"/>
      <c r="E345" s="243"/>
      <c r="F345" s="243"/>
      <c r="G345" s="243"/>
      <c r="H345" s="243"/>
      <c r="I345" s="243"/>
      <c r="J345" s="243"/>
      <c r="K345" s="243"/>
      <c r="L345" s="243"/>
    </row>
    <row r="346" spans="2:12">
      <c r="B346" s="242" t="s">
        <v>593</v>
      </c>
      <c r="C346" s="242"/>
      <c r="D346" s="242"/>
      <c r="E346" s="242"/>
      <c r="F346" s="50"/>
      <c r="G346" s="50"/>
      <c r="H346" s="50"/>
      <c r="I346" s="50"/>
      <c r="J346" s="94" t="s">
        <v>474</v>
      </c>
      <c r="K346" s="95">
        <v>250</v>
      </c>
      <c r="L346" s="96">
        <v>6</v>
      </c>
    </row>
    <row r="347" spans="2:12">
      <c r="B347" s="242" t="s">
        <v>594</v>
      </c>
      <c r="C347" s="242"/>
      <c r="D347" s="242"/>
      <c r="E347" s="242"/>
      <c r="F347" s="50"/>
      <c r="G347" s="50"/>
      <c r="H347" s="50"/>
      <c r="I347" s="50"/>
      <c r="J347" s="94" t="s">
        <v>474</v>
      </c>
      <c r="K347" s="95">
        <v>250</v>
      </c>
      <c r="L347" s="96">
        <v>6</v>
      </c>
    </row>
    <row r="348" spans="2:12">
      <c r="B348" s="242" t="s">
        <v>595</v>
      </c>
      <c r="C348" s="242"/>
      <c r="D348" s="242"/>
      <c r="E348" s="242"/>
      <c r="F348" s="50"/>
      <c r="G348" s="50"/>
      <c r="H348" s="50"/>
      <c r="I348" s="50"/>
      <c r="J348" s="94" t="s">
        <v>474</v>
      </c>
      <c r="K348" s="95">
        <v>200</v>
      </c>
      <c r="L348" s="96">
        <v>6</v>
      </c>
    </row>
    <row r="349" spans="2:12">
      <c r="B349" s="258" t="s">
        <v>596</v>
      </c>
      <c r="C349" s="259"/>
      <c r="D349" s="259"/>
      <c r="E349" s="259"/>
      <c r="F349" s="259"/>
      <c r="G349" s="259"/>
      <c r="H349" s="259"/>
      <c r="I349" s="259"/>
      <c r="J349" s="259"/>
      <c r="K349" s="259"/>
      <c r="L349" s="260"/>
    </row>
    <row r="350" spans="2:12">
      <c r="B350" s="242" t="s">
        <v>597</v>
      </c>
      <c r="C350" s="242"/>
      <c r="D350" s="242"/>
      <c r="E350" s="242"/>
      <c r="F350" s="50"/>
      <c r="G350" s="50"/>
      <c r="H350" s="50"/>
      <c r="I350" s="50"/>
      <c r="J350" s="94" t="s">
        <v>598</v>
      </c>
      <c r="K350" s="95">
        <v>500</v>
      </c>
      <c r="L350" s="50"/>
    </row>
    <row r="351" spans="2:12">
      <c r="B351" s="242" t="s">
        <v>599</v>
      </c>
      <c r="C351" s="242"/>
      <c r="D351" s="242"/>
      <c r="E351" s="242"/>
      <c r="F351" s="50"/>
      <c r="G351" s="50"/>
      <c r="H351" s="50"/>
      <c r="I351" s="50"/>
      <c r="J351" s="94" t="s">
        <v>474</v>
      </c>
      <c r="K351" s="95">
        <v>950</v>
      </c>
      <c r="L351" s="96">
        <v>12</v>
      </c>
    </row>
  </sheetData>
  <mergeCells count="278">
    <mergeCell ref="B345:L345"/>
    <mergeCell ref="B346:E346"/>
    <mergeCell ref="B347:E347"/>
    <mergeCell ref="B348:E348"/>
    <mergeCell ref="B349:L349"/>
    <mergeCell ref="B350:E350"/>
    <mergeCell ref="B351:E351"/>
    <mergeCell ref="B336:L336"/>
    <mergeCell ref="B337:E337"/>
    <mergeCell ref="B338:E338"/>
    <mergeCell ref="B339:L339"/>
    <mergeCell ref="B340:E340"/>
    <mergeCell ref="B341:E341"/>
    <mergeCell ref="B342:E342"/>
    <mergeCell ref="B343:E343"/>
    <mergeCell ref="B344:E344"/>
    <mergeCell ref="B327:E327"/>
    <mergeCell ref="B328:E328"/>
    <mergeCell ref="B329:E329"/>
    <mergeCell ref="B330:E330"/>
    <mergeCell ref="B331:L331"/>
    <mergeCell ref="B332:E332"/>
    <mergeCell ref="B333:E333"/>
    <mergeCell ref="B334:E334"/>
    <mergeCell ref="B335:E335"/>
    <mergeCell ref="B318:E318"/>
    <mergeCell ref="B319:L319"/>
    <mergeCell ref="B320:E320"/>
    <mergeCell ref="B321:E321"/>
    <mergeCell ref="B322:E322"/>
    <mergeCell ref="B323:E323"/>
    <mergeCell ref="B324:E324"/>
    <mergeCell ref="B325:E325"/>
    <mergeCell ref="B326:E326"/>
    <mergeCell ref="B309:J309"/>
    <mergeCell ref="B310:L310"/>
    <mergeCell ref="B311:E311"/>
    <mergeCell ref="B312:E312"/>
    <mergeCell ref="B313:E313"/>
    <mergeCell ref="B314:E314"/>
    <mergeCell ref="B315:E315"/>
    <mergeCell ref="B316:E316"/>
    <mergeCell ref="B317:E317"/>
    <mergeCell ref="B302:L302"/>
    <mergeCell ref="B303:E304"/>
    <mergeCell ref="J303:J304"/>
    <mergeCell ref="K303:K304"/>
    <mergeCell ref="L303:L304"/>
    <mergeCell ref="B305:E305"/>
    <mergeCell ref="B306:E306"/>
    <mergeCell ref="B307:L307"/>
    <mergeCell ref="B308:J308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75:E275"/>
    <mergeCell ref="B276:E276"/>
    <mergeCell ref="B277:E277"/>
    <mergeCell ref="B278:E278"/>
    <mergeCell ref="B279:E279"/>
    <mergeCell ref="B280:E280"/>
    <mergeCell ref="B281:E281"/>
    <mergeCell ref="B282:E282"/>
    <mergeCell ref="B283:E283"/>
    <mergeCell ref="B266:L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48:E248"/>
    <mergeCell ref="B249:L249"/>
    <mergeCell ref="B250:E250"/>
    <mergeCell ref="B251:E251"/>
    <mergeCell ref="B252:E252"/>
    <mergeCell ref="B253:E253"/>
    <mergeCell ref="B254:E254"/>
    <mergeCell ref="B255:E255"/>
    <mergeCell ref="B256:E256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22:L222"/>
    <mergeCell ref="B223:K223"/>
    <mergeCell ref="L223:L224"/>
    <mergeCell ref="B224:E224"/>
    <mergeCell ref="B225:E225"/>
    <mergeCell ref="B226:L226"/>
    <mergeCell ref="B227:E227"/>
    <mergeCell ref="B228:E228"/>
    <mergeCell ref="B229:L229"/>
    <mergeCell ref="A204:A205"/>
    <mergeCell ref="B213:D213"/>
    <mergeCell ref="B214:D214"/>
    <mergeCell ref="B215:D215"/>
    <mergeCell ref="A209:A212"/>
    <mergeCell ref="C206:C207"/>
    <mergeCell ref="D206:D207"/>
    <mergeCell ref="E206:E207"/>
    <mergeCell ref="D117:D118"/>
    <mergeCell ref="A117:C118"/>
    <mergeCell ref="A127:C137"/>
    <mergeCell ref="D127:D137"/>
    <mergeCell ref="D120:D125"/>
    <mergeCell ref="A120:C125"/>
    <mergeCell ref="A150:C153"/>
    <mergeCell ref="A197:C202"/>
    <mergeCell ref="D197:D202"/>
    <mergeCell ref="B216:D216"/>
    <mergeCell ref="B217:D217"/>
    <mergeCell ref="V27:AB27"/>
    <mergeCell ref="O27:U27"/>
    <mergeCell ref="J27:N27"/>
    <mergeCell ref="B209:D212"/>
    <mergeCell ref="E209:E212"/>
    <mergeCell ref="AC210:AC211"/>
    <mergeCell ref="B204:B205"/>
    <mergeCell ref="F26:F28"/>
    <mergeCell ref="G26:G28"/>
    <mergeCell ref="H26:H28"/>
    <mergeCell ref="I26:I28"/>
    <mergeCell ref="A59:C62"/>
    <mergeCell ref="A45:C57"/>
    <mergeCell ref="A35:C44"/>
    <mergeCell ref="A97:C100"/>
    <mergeCell ref="D77:D91"/>
    <mergeCell ref="D97:D100"/>
    <mergeCell ref="A93:C95"/>
    <mergeCell ref="A77:C91"/>
    <mergeCell ref="D93:D95"/>
    <mergeCell ref="D64:D75"/>
    <mergeCell ref="D150:D153"/>
    <mergeCell ref="A2:AB2"/>
    <mergeCell ref="A1:AB1"/>
    <mergeCell ref="A203:B203"/>
    <mergeCell ref="A31:J31"/>
    <mergeCell ref="A33:J33"/>
    <mergeCell ref="A163:J163"/>
    <mergeCell ref="A171:J171"/>
    <mergeCell ref="A178:J178"/>
    <mergeCell ref="A26:A28"/>
    <mergeCell ref="B26:B28"/>
    <mergeCell ref="J26:AC26"/>
    <mergeCell ref="C26:C28"/>
    <mergeCell ref="D26:D28"/>
    <mergeCell ref="E26:E28"/>
    <mergeCell ref="D45:D57"/>
    <mergeCell ref="D59:D62"/>
    <mergeCell ref="D35:D44"/>
    <mergeCell ref="D107:D115"/>
    <mergeCell ref="A107:C115"/>
    <mergeCell ref="A102:C105"/>
    <mergeCell ref="D102:D105"/>
    <mergeCell ref="A139:C143"/>
    <mergeCell ref="D139:D143"/>
    <mergeCell ref="A64:C75"/>
    <mergeCell ref="F144:I144"/>
    <mergeCell ref="I145:AC148"/>
    <mergeCell ref="D145:D148"/>
    <mergeCell ref="A145:C148"/>
    <mergeCell ref="D155:D161"/>
    <mergeCell ref="A155:C161"/>
    <mergeCell ref="A3:AB3"/>
    <mergeCell ref="F138:I138"/>
    <mergeCell ref="I139:AC143"/>
    <mergeCell ref="F126:I126"/>
    <mergeCell ref="I127:AC137"/>
    <mergeCell ref="I120:AC125"/>
    <mergeCell ref="F149:I149"/>
    <mergeCell ref="F76:I76"/>
    <mergeCell ref="H77:AC91"/>
    <mergeCell ref="F30:I30"/>
    <mergeCell ref="F32:I32"/>
    <mergeCell ref="F34:I34"/>
    <mergeCell ref="H35:AC57"/>
    <mergeCell ref="H59:AC62"/>
    <mergeCell ref="F154:I154"/>
    <mergeCell ref="H155:AC161"/>
    <mergeCell ref="F63:I63"/>
    <mergeCell ref="F162:I162"/>
    <mergeCell ref="F164:I164"/>
    <mergeCell ref="F165:I165"/>
    <mergeCell ref="F166:I166"/>
    <mergeCell ref="F167:I167"/>
    <mergeCell ref="F168:I168"/>
    <mergeCell ref="F169:I169"/>
    <mergeCell ref="F176:I176"/>
    <mergeCell ref="F177:I177"/>
    <mergeCell ref="F179:I179"/>
    <mergeCell ref="F180:I180"/>
    <mergeCell ref="F181:I181"/>
    <mergeCell ref="F170:I170"/>
    <mergeCell ref="V210:AB210"/>
    <mergeCell ref="O210:U210"/>
    <mergeCell ref="J210:N210"/>
    <mergeCell ref="J209:AC209"/>
    <mergeCell ref="F106:I106"/>
    <mergeCell ref="H107:AC115"/>
    <mergeCell ref="F116:I116"/>
    <mergeCell ref="H117:AC118"/>
    <mergeCell ref="F119:I119"/>
    <mergeCell ref="F172:I172"/>
    <mergeCell ref="F173:I173"/>
    <mergeCell ref="F174:I174"/>
    <mergeCell ref="F175:I175"/>
    <mergeCell ref="F187:I187"/>
    <mergeCell ref="F188:I188"/>
    <mergeCell ref="F189:I189"/>
    <mergeCell ref="I150:AC153"/>
    <mergeCell ref="H150:H151"/>
    <mergeCell ref="J206:J207"/>
    <mergeCell ref="E204:I205"/>
    <mergeCell ref="F206:I208"/>
    <mergeCell ref="AC27:AC28"/>
    <mergeCell ref="F190:I190"/>
    <mergeCell ref="F191:I191"/>
    <mergeCell ref="F182:I182"/>
    <mergeCell ref="F183:I183"/>
    <mergeCell ref="F184:I184"/>
    <mergeCell ref="F185:I185"/>
    <mergeCell ref="F186:I186"/>
    <mergeCell ref="F203:I203"/>
    <mergeCell ref="F192:I192"/>
    <mergeCell ref="F193:I193"/>
    <mergeCell ref="F194:I194"/>
    <mergeCell ref="F195:I195"/>
    <mergeCell ref="F196:I196"/>
    <mergeCell ref="H197:AC202"/>
    <mergeCell ref="H93:AC95"/>
    <mergeCell ref="H97:AC100"/>
    <mergeCell ref="H102:AC105"/>
    <mergeCell ref="F96:I96"/>
    <mergeCell ref="F101:I101"/>
    <mergeCell ref="F92:I92"/>
    <mergeCell ref="H64:AC75"/>
    <mergeCell ref="F58:I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 информация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Александр</cp:lastModifiedBy>
  <dcterms:created xsi:type="dcterms:W3CDTF">2013-06-28T09:41:12Z</dcterms:created>
  <dcterms:modified xsi:type="dcterms:W3CDTF">2013-10-24T06:59:36Z</dcterms:modified>
</cp:coreProperties>
</file>